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ВОД" sheetId="1" r:id="rId1"/>
    <sheet name="Характеристи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 fullPrecision="0"/>
</workbook>
</file>

<file path=xl/comments2.xml><?xml version="1.0" encoding="utf-8"?>
<comments xmlns="http://schemas.openxmlformats.org/spreadsheetml/2006/main">
  <authors>
    <author>Порохня</author>
  </authors>
  <commentList>
    <comment ref="AC198" authorId="0">
      <text>
        <r>
          <rPr>
            <b/>
            <sz val="8"/>
            <rFont val="Tahoma"/>
            <family val="2"/>
          </rPr>
          <t>Порохня:</t>
        </r>
        <r>
          <rPr>
            <sz val="8"/>
            <rFont val="Tahoma"/>
            <family val="2"/>
          </rPr>
          <t xml:space="preserve">
ШРИФТ БЕЛЫЙ</t>
        </r>
      </text>
    </comment>
  </commentList>
</comments>
</file>

<file path=xl/sharedStrings.xml><?xml version="1.0" encoding="utf-8"?>
<sst xmlns="http://schemas.openxmlformats.org/spreadsheetml/2006/main" count="615" uniqueCount="403">
  <si>
    <t>№ п/п</t>
  </si>
  <si>
    <t>Наименование улиц</t>
  </si>
  <si>
    <t>Уборочная  площадь лестничных клеток</t>
  </si>
  <si>
    <t>Берзиня    22</t>
  </si>
  <si>
    <t>Беринга   10</t>
  </si>
  <si>
    <t>Беринга    11</t>
  </si>
  <si>
    <t>Беринга    12</t>
  </si>
  <si>
    <t>Беринга    14</t>
  </si>
  <si>
    <t>Беринга    16</t>
  </si>
  <si>
    <t xml:space="preserve">Беринга    18 </t>
  </si>
  <si>
    <t>Беринга   2</t>
  </si>
  <si>
    <t>Беринга   4</t>
  </si>
  <si>
    <t>Беринга   6</t>
  </si>
  <si>
    <t>Беринга   8</t>
  </si>
  <si>
    <t>Беринга   9</t>
  </si>
  <si>
    <t>Горького        1</t>
  </si>
  <si>
    <t xml:space="preserve">Горького        2 </t>
  </si>
  <si>
    <t>Горького        4</t>
  </si>
  <si>
    <t xml:space="preserve">Горького        6 </t>
  </si>
  <si>
    <t>Ленина  10</t>
  </si>
  <si>
    <t>Ленина  12</t>
  </si>
  <si>
    <t>Ленина  14</t>
  </si>
  <si>
    <t>Ленина  26</t>
  </si>
  <si>
    <t>Ленина  27</t>
  </si>
  <si>
    <t xml:space="preserve">Ленина  28 </t>
  </si>
  <si>
    <t>Ленина  29</t>
  </si>
  <si>
    <t>Ленина  30</t>
  </si>
  <si>
    <t xml:space="preserve">Ленина  31 </t>
  </si>
  <si>
    <t>Ленина  32 ( лит А )</t>
  </si>
  <si>
    <t>Ленина  33</t>
  </si>
  <si>
    <t xml:space="preserve">Ленина  35 </t>
  </si>
  <si>
    <t>Ленина  36 а</t>
  </si>
  <si>
    <t>Ленина  36-2 (литБ)</t>
  </si>
  <si>
    <t>Ленина  39</t>
  </si>
  <si>
    <t>Ленина  41</t>
  </si>
  <si>
    <t>Ленина  42</t>
  </si>
  <si>
    <t>Ленина  43</t>
  </si>
  <si>
    <t>Ленина  44 (литА)</t>
  </si>
  <si>
    <t>Ленина  45</t>
  </si>
  <si>
    <t>Ленина  46 (литА)</t>
  </si>
  <si>
    <t>Ленина  47</t>
  </si>
  <si>
    <t>Ленина  48</t>
  </si>
  <si>
    <t>Ленина  50</t>
  </si>
  <si>
    <t>Ленина  51</t>
  </si>
  <si>
    <t>Ленина  53</t>
  </si>
  <si>
    <t>Ленина  55</t>
  </si>
  <si>
    <t>Ленина  57</t>
  </si>
  <si>
    <t>Ленина  59</t>
  </si>
  <si>
    <t>Ленина  61</t>
  </si>
  <si>
    <t>Ленина  63</t>
  </si>
  <si>
    <t>Мира                  3</t>
  </si>
  <si>
    <t>Мира                  5</t>
  </si>
  <si>
    <t>Мира                  7</t>
  </si>
  <si>
    <t>Мира                 9</t>
  </si>
  <si>
    <t>Отке   1</t>
  </si>
  <si>
    <t>Отке   3</t>
  </si>
  <si>
    <t>Отке   5</t>
  </si>
  <si>
    <t>Отке  10</t>
  </si>
  <si>
    <t>Отке  11</t>
  </si>
  <si>
    <t>Отке  12</t>
  </si>
  <si>
    <t>Отке  17</t>
  </si>
  <si>
    <t>Отке  24а</t>
  </si>
  <si>
    <t>Отке  26</t>
  </si>
  <si>
    <t>Отке  26а</t>
  </si>
  <si>
    <t>Отке  26б</t>
  </si>
  <si>
    <t>Отке  28</t>
  </si>
  <si>
    <t>Отке  28а</t>
  </si>
  <si>
    <t>Отке  32</t>
  </si>
  <si>
    <t>Отке  33</t>
  </si>
  <si>
    <t>Отке  33а</t>
  </si>
  <si>
    <t>Отке  33б</t>
  </si>
  <si>
    <t>Отке  34</t>
  </si>
  <si>
    <t>Отке  34а</t>
  </si>
  <si>
    <t>Отке  34б</t>
  </si>
  <si>
    <t>Отке  35</t>
  </si>
  <si>
    <t>Отке  37</t>
  </si>
  <si>
    <t>Отке  38</t>
  </si>
  <si>
    <t>Отке  40</t>
  </si>
  <si>
    <t>Отке  41</t>
  </si>
  <si>
    <t>Отке  42</t>
  </si>
  <si>
    <t>Отке  43</t>
  </si>
  <si>
    <t>Отке  46</t>
  </si>
  <si>
    <t>Отке  48</t>
  </si>
  <si>
    <t>Отке  50</t>
  </si>
  <si>
    <t>Отке  54</t>
  </si>
  <si>
    <t>Отке  56</t>
  </si>
  <si>
    <t>Отке  58</t>
  </si>
  <si>
    <t>Отке  60</t>
  </si>
  <si>
    <t>Отке  62</t>
  </si>
  <si>
    <t>Партизанская     7</t>
  </si>
  <si>
    <t>Полярная          8 а</t>
  </si>
  <si>
    <t>Полярная         10 а</t>
  </si>
  <si>
    <t>Полярная         12 а</t>
  </si>
  <si>
    <t>Полярная         14а</t>
  </si>
  <si>
    <t>Полярная         20</t>
  </si>
  <si>
    <t>Полярная         22</t>
  </si>
  <si>
    <t>Полярная        18</t>
  </si>
  <si>
    <t>Рультытегина    13</t>
  </si>
  <si>
    <t>Рультытегина    15</t>
  </si>
  <si>
    <t>Рультытегина    17</t>
  </si>
  <si>
    <t>Рультытегина   2 а</t>
  </si>
  <si>
    <t>Рультытенина   2 б</t>
  </si>
  <si>
    <t>Строителей       14</t>
  </si>
  <si>
    <t>Строителей       15</t>
  </si>
  <si>
    <t>Строителей      11</t>
  </si>
  <si>
    <t>Строителей      12</t>
  </si>
  <si>
    <t>Строителей      13</t>
  </si>
  <si>
    <t>Строителей     10</t>
  </si>
  <si>
    <t>Строителей, 1</t>
  </si>
  <si>
    <t>Строителей, 1а</t>
  </si>
  <si>
    <t>Строителей     3</t>
  </si>
  <si>
    <t>Строителей     4</t>
  </si>
  <si>
    <t>Строителей     6</t>
  </si>
  <si>
    <t>Строителей     8</t>
  </si>
  <si>
    <t>Строителей     9</t>
  </si>
  <si>
    <t>Строителей,    5</t>
  </si>
  <si>
    <t>Тевлянто    2</t>
  </si>
  <si>
    <t>Тевлянто    11</t>
  </si>
  <si>
    <t>Тевлянто    13</t>
  </si>
  <si>
    <t>Тевлянто    4</t>
  </si>
  <si>
    <t>Тевлянто    5</t>
  </si>
  <si>
    <t>Тевлянто    7</t>
  </si>
  <si>
    <t>Тевлянто    8</t>
  </si>
  <si>
    <t>Тевлянто    9</t>
  </si>
  <si>
    <t>Чукотская   4</t>
  </si>
  <si>
    <t>Чукотская  13</t>
  </si>
  <si>
    <t>Чукотский пер.  31</t>
  </si>
  <si>
    <t>Энергетиков     20</t>
  </si>
  <si>
    <t>Энергетиков     30</t>
  </si>
  <si>
    <t>Энергетиков    10</t>
  </si>
  <si>
    <t>Энергетиков    11</t>
  </si>
  <si>
    <t>Энергетиков    13</t>
  </si>
  <si>
    <t>Энергетиков    15</t>
  </si>
  <si>
    <t>Энергетиков    18</t>
  </si>
  <si>
    <t>Энергетиков    22</t>
  </si>
  <si>
    <t>Энергетиков    24</t>
  </si>
  <si>
    <t>Энергетиков    26</t>
  </si>
  <si>
    <t>Энергетиков    28</t>
  </si>
  <si>
    <t>Энергетиков    6</t>
  </si>
  <si>
    <t>Энергетиков    7</t>
  </si>
  <si>
    <t>Энергетиков    8</t>
  </si>
  <si>
    <t>Энергетиков    9</t>
  </si>
  <si>
    <t>Энергетиков   4</t>
  </si>
  <si>
    <t>Энергетиков   5</t>
  </si>
  <si>
    <t>Энергетиков  3</t>
  </si>
  <si>
    <t>Южная 17</t>
  </si>
  <si>
    <t>Южная 2</t>
  </si>
  <si>
    <t>Южная 4</t>
  </si>
  <si>
    <t>Южная 6</t>
  </si>
  <si>
    <t xml:space="preserve">Южная 8 </t>
  </si>
  <si>
    <t xml:space="preserve">Южная 10 </t>
  </si>
  <si>
    <t>Тевлянто 6</t>
  </si>
  <si>
    <t>Отке  13</t>
  </si>
  <si>
    <t>Итого г.Анадырь</t>
  </si>
  <si>
    <t>Береговая         2</t>
  </si>
  <si>
    <t>Береговая         2 а</t>
  </si>
  <si>
    <t>Береговая        10</t>
  </si>
  <si>
    <t>Береговая        12</t>
  </si>
  <si>
    <t>Колхозная           1</t>
  </si>
  <si>
    <t>Колхозная           3</t>
  </si>
  <si>
    <t>Колхозная           6</t>
  </si>
  <si>
    <t>Колхозная         23</t>
  </si>
  <si>
    <t>Колхозная           8</t>
  </si>
  <si>
    <t>Итого с.Тавайваам</t>
  </si>
  <si>
    <t>ВСЕГО:</t>
  </si>
  <si>
    <t>чел.</t>
  </si>
  <si>
    <t>СВОД</t>
  </si>
  <si>
    <t>Согласовано:</t>
  </si>
  <si>
    <t>Утверждаю:</t>
  </si>
  <si>
    <t>Глава Администации городского округа Анадырь</t>
  </si>
  <si>
    <t>__________________   А.Г. Щегольков</t>
  </si>
  <si>
    <t xml:space="preserve"> </t>
  </si>
  <si>
    <t>ХАРАКТЕРИСТИКА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</si>
  <si>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</si>
  <si>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Благоустройство</t>
  </si>
  <si>
    <t xml:space="preserve">Площадь лоджий и балконов </t>
  </si>
  <si>
    <t>Частный жилищный фонд</t>
  </si>
  <si>
    <t>Муниципальный жилищный фонд</t>
  </si>
  <si>
    <t xml:space="preserve">Общая площадь оборудованная  </t>
  </si>
  <si>
    <t>в том числе в квартирах оборудованных:</t>
  </si>
  <si>
    <t>Дата постройки дома</t>
  </si>
  <si>
    <t>Площадь здания (  шкафами, коридорами и лест. кл.) гр:38=гр:7+гр:39+гр:42</t>
  </si>
  <si>
    <t xml:space="preserve">Прочая (площадь лестничных клеток,  колясочных и др.) гр: 39=гр:40+гр:41 </t>
  </si>
  <si>
    <t>Полщадь теплоузлов</t>
  </si>
  <si>
    <t>Площадь эл. щитовых</t>
  </si>
  <si>
    <t>Объём м3</t>
  </si>
  <si>
    <t>Уборочная площадь придомых территорий</t>
  </si>
  <si>
    <t>Общая полезная площадь квартир</t>
  </si>
  <si>
    <t>Всего</t>
  </si>
  <si>
    <t>количество</t>
  </si>
  <si>
    <t>физические лица (приватизированные)</t>
  </si>
  <si>
    <t>частное лицо (договор купли-продажи) -жилые помещения</t>
  </si>
  <si>
    <t xml:space="preserve">юридические лица, </t>
  </si>
  <si>
    <t xml:space="preserve"> нежилые помещения в собственности физических и юридических лиц</t>
  </si>
  <si>
    <t>муниципальные квартиры</t>
  </si>
  <si>
    <t>аренда жилых помещений</t>
  </si>
  <si>
    <t xml:space="preserve"> нежилые помещения</t>
  </si>
  <si>
    <t>центр.отопл.</t>
  </si>
  <si>
    <t>горяч.водо-снабжение</t>
  </si>
  <si>
    <t>холодное водоснабж.</t>
  </si>
  <si>
    <t>канализация</t>
  </si>
  <si>
    <t>электросети</t>
  </si>
  <si>
    <t>к-во квартир</t>
  </si>
  <si>
    <t>с ваннами и горячей водой</t>
  </si>
  <si>
    <t>с душем и горячей водой</t>
  </si>
  <si>
    <t>оборудованы умывальником с ХВС и ГВС</t>
  </si>
  <si>
    <t>к-во прожив.</t>
  </si>
  <si>
    <t>с горячей водой и ваннами</t>
  </si>
  <si>
    <t>с горячей водой и душем</t>
  </si>
  <si>
    <t>горячая вода с электронагревателями и ваннами</t>
  </si>
  <si>
    <t>с полотенцесушителями, работающими от горячего водоснабжения</t>
  </si>
  <si>
    <t>с холодной водой и ваннами</t>
  </si>
  <si>
    <t>канализ. с выгребными ямами</t>
  </si>
  <si>
    <r>
      <t>м</t>
    </r>
    <r>
      <rPr>
        <b/>
        <vertAlign val="superscript"/>
        <sz val="10"/>
        <rFont val="Arial Cyr"/>
        <family val="0"/>
      </rPr>
      <t>2</t>
    </r>
  </si>
  <si>
    <t>шт.</t>
  </si>
  <si>
    <t>м2</t>
  </si>
  <si>
    <t>шт</t>
  </si>
  <si>
    <t>чел</t>
  </si>
  <si>
    <t>год</t>
  </si>
  <si>
    <t>м3</t>
  </si>
  <si>
    <t>Арктика</t>
  </si>
  <si>
    <t>ул. пл.</t>
  </si>
  <si>
    <t>пониженное</t>
  </si>
  <si>
    <t>Общая полезная площадь дома</t>
  </si>
  <si>
    <t>Общая жилая площадь всего</t>
  </si>
  <si>
    <t>Было на 01.08.08г.</t>
  </si>
  <si>
    <t>в т.ч. муниципальные квартиры</t>
  </si>
  <si>
    <t>частные (договор купли-продажи)</t>
  </si>
  <si>
    <t xml:space="preserve">          юр.квартиры</t>
  </si>
  <si>
    <t>приватизированные</t>
  </si>
  <si>
    <t>нежилая площадь</t>
  </si>
  <si>
    <t>Дома типа "Арктика"</t>
  </si>
  <si>
    <t>Блочные дома</t>
  </si>
  <si>
    <t>Пониженное благоустройство</t>
  </si>
  <si>
    <t>Дома улучшенной планировки</t>
  </si>
  <si>
    <t>общ.площ.дома</t>
  </si>
  <si>
    <t>общ.площ.квартир</t>
  </si>
  <si>
    <t>Анадырь</t>
  </si>
  <si>
    <t>Тавайваам</t>
  </si>
  <si>
    <t>общ.площ. дома</t>
  </si>
  <si>
    <t>общ.площ. кв-р</t>
  </si>
  <si>
    <t>Лот 1</t>
  </si>
  <si>
    <t>Лот 2</t>
  </si>
  <si>
    <t>Лот 3</t>
  </si>
  <si>
    <t>Лот 4</t>
  </si>
  <si>
    <t>с.Тавайваам</t>
  </si>
  <si>
    <t>Лот 5</t>
  </si>
  <si>
    <t>Итого:</t>
  </si>
  <si>
    <t>Ленина  32 (лит Б)</t>
  </si>
  <si>
    <t>Ленина  36-1 (литА )</t>
  </si>
  <si>
    <t>Ленина  38 (литА)</t>
  </si>
  <si>
    <t>Ленина  38 (лит Б)</t>
  </si>
  <si>
    <t>Ленина  40 (литА)</t>
  </si>
  <si>
    <t>Ленина  40 (лит Б)</t>
  </si>
  <si>
    <t>Ленина  44 (лит Б)</t>
  </si>
  <si>
    <t>Ленина  46 (лит Б)</t>
  </si>
  <si>
    <t>Отке  64</t>
  </si>
  <si>
    <t>ставки</t>
  </si>
  <si>
    <t>Генеральный директор ООО "ЧукотЖилСервис-Анадырь"</t>
  </si>
  <si>
    <t>________________ С.А. Серегин</t>
  </si>
  <si>
    <t>_____ _________________2009г.</t>
  </si>
  <si>
    <t xml:space="preserve">                     муниципального жилищного  фонда  городского округа  Анадырь по состоянию на 01.05.2009г.</t>
  </si>
  <si>
    <t xml:space="preserve"> Общая полезная площадь дома без лестничных клеток с нежилыми помещения-ми</t>
  </si>
  <si>
    <t>всего нежилых помещений</t>
  </si>
  <si>
    <t>Площадь, относящаяся к общему имуществу многоквартирного дома</t>
  </si>
  <si>
    <t>Объемы вывоза ТБО</t>
  </si>
  <si>
    <r>
      <t>м</t>
    </r>
    <r>
      <rPr>
        <b/>
        <vertAlign val="superscript"/>
        <sz val="10"/>
        <rFont val="Arial Cyr"/>
        <family val="0"/>
      </rPr>
      <t>3</t>
    </r>
  </si>
  <si>
    <t>ул.пл.с лодж.</t>
  </si>
  <si>
    <t>блочный 3х эт.</t>
  </si>
  <si>
    <t>блочный 2х эт.</t>
  </si>
  <si>
    <t>блочный 4х эт.</t>
  </si>
  <si>
    <t>Блочный 5ти эт.</t>
  </si>
  <si>
    <t>Арктика с лодж.</t>
  </si>
  <si>
    <t>Арктика 3х эт.</t>
  </si>
  <si>
    <t>ул. пл.3х эт.</t>
  </si>
  <si>
    <t>ул.пл.с лодж.3эт.</t>
  </si>
  <si>
    <t>ул. пл.1 эт.</t>
  </si>
  <si>
    <t>Дома типа "Арктика" 3х эт.</t>
  </si>
  <si>
    <t>Дома типа "Арктика" с лодж</t>
  </si>
  <si>
    <t>Блочные дома 2х эт.</t>
  </si>
  <si>
    <t>Блочные дома 3х эт.</t>
  </si>
  <si>
    <t>Блочные дома 4х эт.</t>
  </si>
  <si>
    <t>Блочные дома 5ти  эт.</t>
  </si>
  <si>
    <t>Дома улучшенной планировки 1 эт.</t>
  </si>
  <si>
    <t>Дома улучшенной планировки 3х эт.</t>
  </si>
  <si>
    <t>Дома улучшенной планировки с лодж</t>
  </si>
  <si>
    <t>Дома улучшенной планировки с лодж.3х эт.</t>
  </si>
  <si>
    <t>Главный экономист                                                                                  _______________       Е. Н. Гунькин</t>
  </si>
  <si>
    <t>ИТОГО содержание и ремонт с ндс</t>
  </si>
  <si>
    <t>Рультытегина 21</t>
  </si>
  <si>
    <t>Отке  30 и 30а</t>
  </si>
  <si>
    <t>проверка состояния гидроизоляции фундаментов и систем водоотвода фундамента, при выявлении нарушений - восстановление их работоспособности.</t>
  </si>
  <si>
    <t>Работы, выполняемые в отношении всех видов фундаментов (сваи), в том числе:</t>
  </si>
  <si>
    <t>Итого по п.1</t>
  </si>
  <si>
    <t>Работы, выполняемые на свайном поле под многоквартирным домом, в том числе:</t>
  </si>
  <si>
    <t>проверка состояния свайного поля под многоквартирным домом, очистка от мусора.</t>
  </si>
  <si>
    <t>Работы, выполняемые для надлежащего содержания стен МКД, в том числе: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</si>
  <si>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</si>
  <si>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</si>
  <si>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</si>
  <si>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Итого по п.3</t>
  </si>
  <si>
    <t>при выявлении нарушений-разработка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</si>
  <si>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проверка технического состояния видимых частей конструкций с выявлением:признаков неравномерных осадок фундаментов всех типов,коррозии арматуры, расслаивания, трещин, выпучивания, отклонения от вертикали </t>
  </si>
  <si>
    <t>Работы, выполняемые в целях надлежащего содержания перекрытий и покрытий МКД, в том числе: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</si>
  <si>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</si>
  <si>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</si>
  <si>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</si>
  <si>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</si>
  <si>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Итого по п.4</t>
  </si>
  <si>
    <t xml:space="preserve">Работы, выполняемые в целях надлежащего содержания балок (ригелей) перекрытий и покрытий МКД, в том числе: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</si>
  <si>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</si>
  <si>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Итого по п.5</t>
  </si>
  <si>
    <t>проверка кровли на отсутствие протечек;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</si>
  <si>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крышах, проверка температурно-влажностного режима и воздухообмена на чердаке;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</si>
  <si>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</si>
  <si>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</si>
  <si>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снега, наледи и сосулек;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</si>
  <si>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</si>
  <si>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Итого по п.6</t>
  </si>
  <si>
    <t>Работы, выполняемые в целях надлежащего содержания крыш МКД, в том числе:</t>
  </si>
  <si>
    <t>Работы, выполняемые в целях надлежащего содержания лестниц МКД, в том числе: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</si>
  <si>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</si>
  <si>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</si>
  <si>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</si>
  <si>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Итого по п.7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</si>
  <si>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</si>
  <si>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</si>
  <si>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</si>
  <si>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</si>
  <si>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Итого по п.8</t>
  </si>
  <si>
    <t>Работы, выполняемые в целях надлежащего содержания фасадов МКД, в том числе:</t>
  </si>
  <si>
    <t>Работы, выполняемые в целях надлежащего содержания перегородок в МКД.</t>
  </si>
  <si>
    <t>Работы, выполняемые в целях надлежащего содержания внутренней отделки МКД, в том числе:</t>
  </si>
  <si>
    <t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</si>
  <si>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Итого по п.11</t>
  </si>
  <si>
    <t>Работы, выполняемые в целях надлежащего содержания полов помещений, относящихся к общему имуществу в МКД, в том числе:</t>
  </si>
  <si>
    <t>проверка состояния основания и поверхностного слоя</t>
  </si>
  <si>
    <t>Работы, выполняемые в целях надлежащего содержания оконных и дверных заполнений помещений, относящихся к общему имуществу в МКД, в том числе:</t>
  </si>
  <si>
    <t>Итого по п.12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</si>
  <si>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</si>
  <si>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</si>
  <si>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несущих конструкций (фундаментов, стен, колонн и столбов, перекрытий и покрытий, балок,ригелей, лестниц, несущих элементов крыш) и несущих конструкций (перегородок, внутренней отделки, полов) многоквартирных домов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</si>
  <si>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</si>
  <si>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Итого по п.13</t>
  </si>
  <si>
    <t>Работы, выполняемые в целях надлежащего содержания систем вентиляции и дымоудаления МКД, в том числе: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</si>
  <si>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  и элементов, скрытых от постоянного наблюдения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</si>
  <si>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</si>
  <si>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</si>
  <si>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</si>
  <si>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</si>
  <si>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</si>
  <si>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</si>
  <si>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</si>
  <si>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</si>
  <si>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</si>
  <si>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</si>
  <si>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техническое обслуживание и ремонт электрооборудования</t>
  </si>
  <si>
    <t>Итого по п.14</t>
  </si>
  <si>
    <t>Общие работы и работы, выполняемые  для надлежащего содержания систем водоснабжения (холодного и горячего), отопления, водоотведения и электрооборудования в МКД, в том числе:</t>
  </si>
  <si>
    <t>Проверка исправности, работоспособности, регулировка и техническое обслуживание коллективных (общедомовых) приборов учёта</t>
  </si>
  <si>
    <t>Работы, выполняемые в целях надлежащего содержания радио- и телевизионного коммуникационного оборудования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</si>
  <si>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</si>
  <si>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сухая и влажная уборка тамбуров, холлов, коридоров,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</si>
  <si>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</si>
  <si>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</si>
  <si>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МКД.</t>
  </si>
  <si>
    <t>Итого по п.17</t>
  </si>
  <si>
    <t>Работы по содержанию помещений, входящих в состав общего имущества МКД, в том числе: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</si>
  <si>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</si>
  <si>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</si>
  <si>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</si>
  <si>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 xml:space="preserve">очистка от мусора урн возле подъездов, их промывка, уборка контейнерных площадок, расположенных на придомовой территории; </t>
  </si>
  <si>
    <t>уборка крыльца и площадки перед входом в подъезд.</t>
  </si>
  <si>
    <t>Итого по п.18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</si>
  <si>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период года, в том числе: </t>
  </si>
  <si>
    <t>подметание и уборка придомовой территории;</t>
  </si>
  <si>
    <t>очистка от мусора и промывка урн, установленных возле подъездов,  и уборка контейнерных площадок, расположенных на территории общего имущества МКД;</t>
  </si>
  <si>
    <t>уборка газонов;</t>
  </si>
  <si>
    <t>прочистка крыльца и площадки перед входом в подъезд, очистка металлической решетки и приямка.</t>
  </si>
  <si>
    <t>Итого по п.19</t>
  </si>
  <si>
    <t>Работы по содержанию придомовой территории в теплый период года, в том числе:</t>
  </si>
  <si>
    <t>вывоз крупногабаритного мусора</t>
  </si>
  <si>
    <t>незамедлительный вывоз твердых бытовых отходов при накоплении более 2,5 куб. метров.</t>
  </si>
  <si>
    <t>Итого по п.20</t>
  </si>
  <si>
    <t xml:space="preserve">Работы по обеспечению вывоза бытовых отходов, в том числе: </t>
  </si>
  <si>
    <t>Работы по обеспечению требований пожарной безопасности</t>
  </si>
  <si>
    <t>Обеспечение устранения аварий в соответствии с установленными предельными сроками на внутридомовых системах в МКД, выполнение заявок населения</t>
  </si>
  <si>
    <t>Работы и услуги по содержанию общего имущества в многоквартирном доме</t>
  </si>
  <si>
    <t>обеспечить работу аварийно-диспетчерской службы;</t>
  </si>
  <si>
    <t>вести и хранить техническую документацию на многоквартирный дом в установленном законодательством Российской Федерации порядке;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</si>
  <si>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</si>
  <si>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</si>
  <si>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обязательным.</t>
  </si>
  <si>
    <t>Итого по п.23</t>
  </si>
  <si>
    <t>Услуги по управлению (АУП), в том числе:</t>
  </si>
  <si>
    <t>организовывать работу по начислению и сбору платы за содержание и ремонт жилых помещений;</t>
  </si>
  <si>
    <t>организовать работу по взысканию задолженности по оплате жилых помещений;</t>
  </si>
  <si>
    <t>Итого по п.24</t>
  </si>
  <si>
    <t>Услуги по начислению и сбору платы за содержание и ремонт жилых помещений (ЕРЦ)</t>
  </si>
  <si>
    <t>Прочие работы и услуги</t>
  </si>
  <si>
    <t>ИТОГО содержание, без НДС</t>
  </si>
  <si>
    <t>Отке 39</t>
  </si>
  <si>
    <t>Расчет стоимости содержания жилой площади в городском округе Анадырь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</si>
</sst>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#,##0.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_-* #,##0_р_._-;\-* #,##0_р_._-;_-* &quot;-&quot;??_р_._-;_-@_-"/>
    <numFmt numFmtId="189" formatCode="0.00000000"/>
    <numFmt numFmtId="190" formatCode="0.0000000"/>
    <numFmt numFmtId="191" formatCode="0.000000"/>
    <numFmt numFmtId="192" formatCode="#,##0.00000"/>
    <numFmt numFmtId="193" formatCode="#,##0.000000"/>
    <numFmt numFmtId="194" formatCode="_(* #,##0.0_);_(* \(#,##0.0\);_(* &quot;-&quot;??_);_(@_)"/>
    <numFmt numFmtId="195" formatCode="_(* #,##0_);_(* \(#,##0\);_(* &quot;-&quot;??_);_(@_)"/>
  </numFmts>
  <fonts count="6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Baltica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b/>
      <sz val="11"/>
      <name val="Arial Cyr"/>
      <family val="0"/>
    </font>
    <font>
      <b/>
      <sz val="7.5"/>
      <name val="Arial Cyr"/>
      <family val="2"/>
    </font>
    <font>
      <sz val="7.5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Times New Roman"/>
      <family val="1"/>
    </font>
    <font>
      <sz val="8"/>
      <color indexed="12"/>
      <name val="Arial Cyr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82" fontId="3" fillId="0" borderId="16" xfId="0" applyNumberFormat="1" applyFont="1" applyFill="1" applyBorder="1" applyAlignment="1">
      <alignment horizontal="right"/>
    </xf>
    <xf numFmtId="180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right"/>
    </xf>
    <xf numFmtId="180" fontId="7" fillId="0" borderId="18" xfId="0" applyNumberFormat="1" applyFont="1" applyFill="1" applyBorder="1" applyAlignment="1">
      <alignment horizontal="right"/>
    </xf>
    <xf numFmtId="180" fontId="7" fillId="0" borderId="22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82" fontId="3" fillId="0" borderId="25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2" fontId="3" fillId="0" borderId="25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7" fillId="0" borderId="26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182" fontId="3" fillId="0" borderId="36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182" fontId="3" fillId="0" borderId="38" xfId="0" applyNumberFormat="1" applyFont="1" applyFill="1" applyBorder="1" applyAlignment="1">
      <alignment horizontal="right"/>
    </xf>
    <xf numFmtId="180" fontId="7" fillId="0" borderId="39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0" fontId="7" fillId="0" borderId="41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right"/>
    </xf>
    <xf numFmtId="180" fontId="7" fillId="0" borderId="32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/>
    </xf>
    <xf numFmtId="180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center"/>
    </xf>
    <xf numFmtId="180" fontId="7" fillId="0" borderId="39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180" fontId="11" fillId="0" borderId="47" xfId="0" applyNumberFormat="1" applyFont="1" applyFill="1" applyBorder="1" applyAlignment="1">
      <alignment horizontal="right"/>
    </xf>
    <xf numFmtId="182" fontId="11" fillId="0" borderId="47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2" fontId="7" fillId="0" borderId="51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right"/>
    </xf>
    <xf numFmtId="2" fontId="7" fillId="0" borderId="5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7" fillId="0" borderId="41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80" fontId="7" fillId="0" borderId="32" xfId="0" applyNumberFormat="1" applyFont="1" applyFill="1" applyBorder="1" applyAlignment="1">
      <alignment/>
    </xf>
    <xf numFmtId="180" fontId="7" fillId="0" borderId="33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2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2" fontId="7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180" fontId="11" fillId="0" borderId="47" xfId="0" applyNumberFormat="1" applyFont="1" applyFill="1" applyBorder="1" applyAlignment="1">
      <alignment/>
    </xf>
    <xf numFmtId="0" fontId="11" fillId="0" borderId="47" xfId="0" applyFont="1" applyFill="1" applyBorder="1" applyAlignment="1">
      <alignment/>
    </xf>
    <xf numFmtId="180" fontId="11" fillId="0" borderId="47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/>
    </xf>
    <xf numFmtId="1" fontId="11" fillId="0" borderId="54" xfId="0" applyNumberFormat="1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182" fontId="11" fillId="0" borderId="47" xfId="0" applyNumberFormat="1" applyFont="1" applyFill="1" applyBorder="1" applyAlignment="1">
      <alignment/>
    </xf>
    <xf numFmtId="182" fontId="11" fillId="0" borderId="47" xfId="63" applyNumberFormat="1" applyFont="1" applyFill="1" applyBorder="1" applyAlignment="1">
      <alignment horizontal="center" vertical="center"/>
    </xf>
    <xf numFmtId="182" fontId="7" fillId="0" borderId="47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182" fontId="7" fillId="0" borderId="46" xfId="0" applyNumberFormat="1" applyFont="1" applyFill="1" applyBorder="1" applyAlignment="1">
      <alignment/>
    </xf>
    <xf numFmtId="182" fontId="7" fillId="0" borderId="48" xfId="0" applyNumberFormat="1" applyFont="1" applyFill="1" applyBorder="1" applyAlignment="1">
      <alignment/>
    </xf>
    <xf numFmtId="182" fontId="7" fillId="0" borderId="54" xfId="0" applyNumberFormat="1" applyFont="1" applyFill="1" applyBorder="1" applyAlignment="1">
      <alignment/>
    </xf>
    <xf numFmtId="182" fontId="7" fillId="0" borderId="55" xfId="0" applyNumberFormat="1" applyFont="1" applyFill="1" applyBorder="1" applyAlignment="1">
      <alignment horizontal="center"/>
    </xf>
    <xf numFmtId="182" fontId="11" fillId="0" borderId="13" xfId="0" applyNumberFormat="1" applyFont="1" applyFill="1" applyBorder="1" applyAlignment="1">
      <alignment horizontal="center"/>
    </xf>
    <xf numFmtId="182" fontId="11" fillId="0" borderId="14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0" fillId="0" borderId="46" xfId="0" applyFont="1" applyFill="1" applyBorder="1" applyAlignment="1">
      <alignment/>
    </xf>
    <xf numFmtId="0" fontId="14" fillId="0" borderId="54" xfId="0" applyNumberFormat="1" applyFont="1" applyFill="1" applyBorder="1" applyAlignment="1">
      <alignment/>
    </xf>
    <xf numFmtId="0" fontId="14" fillId="0" borderId="48" xfId="0" applyNumberFormat="1" applyFont="1" applyFill="1" applyBorder="1" applyAlignment="1">
      <alignment/>
    </xf>
    <xf numFmtId="182" fontId="13" fillId="0" borderId="47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82" fontId="13" fillId="0" borderId="1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/>
    </xf>
    <xf numFmtId="182" fontId="13" fillId="0" borderId="5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0" fontId="11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0" fontId="2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1" fontId="7" fillId="0" borderId="26" xfId="0" applyNumberFormat="1" applyFont="1" applyFill="1" applyBorder="1" applyAlignment="1">
      <alignment horizontal="right"/>
    </xf>
    <xf numFmtId="182" fontId="11" fillId="0" borderId="47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 shrinkToFit="1"/>
    </xf>
    <xf numFmtId="0" fontId="11" fillId="0" borderId="1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180" fontId="7" fillId="0" borderId="53" xfId="0" applyNumberFormat="1" applyFont="1" applyFill="1" applyBorder="1" applyAlignment="1">
      <alignment horizontal="center"/>
    </xf>
    <xf numFmtId="182" fontId="7" fillId="0" borderId="2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/>
    </xf>
    <xf numFmtId="180" fontId="7" fillId="0" borderId="60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182" fontId="7" fillId="0" borderId="33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7" fillId="0" borderId="50" xfId="0" applyNumberFormat="1" applyFont="1" applyFill="1" applyBorder="1" applyAlignment="1">
      <alignment horizontal="center"/>
    </xf>
    <xf numFmtId="182" fontId="7" fillId="0" borderId="24" xfId="0" applyNumberFormat="1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/>
    </xf>
    <xf numFmtId="2" fontId="11" fillId="0" borderId="46" xfId="0" applyNumberFormat="1" applyFont="1" applyFill="1" applyBorder="1" applyAlignment="1">
      <alignment/>
    </xf>
    <xf numFmtId="182" fontId="11" fillId="0" borderId="14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/>
    </xf>
    <xf numFmtId="4" fontId="7" fillId="0" borderId="68" xfId="0" applyNumberFormat="1" applyFont="1" applyFill="1" applyBorder="1" applyAlignment="1">
      <alignment horizontal="right"/>
    </xf>
    <xf numFmtId="4" fontId="10" fillId="0" borderId="5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0" fillId="0" borderId="6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182" fontId="11" fillId="0" borderId="46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8" fillId="0" borderId="65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right"/>
    </xf>
    <xf numFmtId="0" fontId="7" fillId="0" borderId="69" xfId="0" applyFont="1" applyFill="1" applyBorder="1" applyAlignment="1">
      <alignment horizontal="right"/>
    </xf>
    <xf numFmtId="180" fontId="7" fillId="0" borderId="70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right"/>
    </xf>
    <xf numFmtId="180" fontId="7" fillId="0" borderId="39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/>
    </xf>
    <xf numFmtId="2" fontId="7" fillId="0" borderId="51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horizontal="right"/>
    </xf>
    <xf numFmtId="0" fontId="3" fillId="0" borderId="69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82" fontId="7" fillId="0" borderId="31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textRotation="90"/>
    </xf>
    <xf numFmtId="0" fontId="5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textRotation="90"/>
    </xf>
    <xf numFmtId="0" fontId="7" fillId="36" borderId="7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right"/>
    </xf>
    <xf numFmtId="0" fontId="7" fillId="36" borderId="10" xfId="0" applyNumberFormat="1" applyFont="1" applyFill="1" applyBorder="1" applyAlignment="1">
      <alignment horizontal="right"/>
    </xf>
    <xf numFmtId="0" fontId="7" fillId="36" borderId="32" xfId="0" applyFont="1" applyFill="1" applyBorder="1" applyAlignment="1">
      <alignment horizontal="right"/>
    </xf>
    <xf numFmtId="0" fontId="7" fillId="36" borderId="41" xfId="0" applyFont="1" applyFill="1" applyBorder="1" applyAlignment="1">
      <alignment horizontal="right"/>
    </xf>
    <xf numFmtId="182" fontId="11" fillId="36" borderId="47" xfId="0" applyNumberFormat="1" applyFont="1" applyFill="1" applyBorder="1" applyAlignment="1">
      <alignment horizontal="right"/>
    </xf>
    <xf numFmtId="0" fontId="7" fillId="36" borderId="17" xfId="0" applyFont="1" applyFill="1" applyBorder="1" applyAlignment="1">
      <alignment horizontal="right"/>
    </xf>
    <xf numFmtId="0" fontId="7" fillId="36" borderId="25" xfId="0" applyFont="1" applyFill="1" applyBorder="1" applyAlignment="1">
      <alignment/>
    </xf>
    <xf numFmtId="0" fontId="7" fillId="36" borderId="37" xfId="0" applyFont="1" applyFill="1" applyBorder="1" applyAlignment="1">
      <alignment/>
    </xf>
    <xf numFmtId="0" fontId="11" fillId="36" borderId="47" xfId="0" applyFont="1" applyFill="1" applyBorder="1" applyAlignment="1">
      <alignment/>
    </xf>
    <xf numFmtId="182" fontId="11" fillId="36" borderId="47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/>
    </xf>
    <xf numFmtId="180" fontId="13" fillId="36" borderId="0" xfId="0" applyNumberFormat="1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/>
    </xf>
    <xf numFmtId="1" fontId="13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180" fontId="7" fillId="0" borderId="10" xfId="53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/>
    </xf>
    <xf numFmtId="2" fontId="21" fillId="37" borderId="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2" fontId="11" fillId="37" borderId="10" xfId="0" applyNumberFormat="1" applyFont="1" applyFill="1" applyBorder="1" applyAlignment="1">
      <alignment horizontal="right"/>
    </xf>
    <xf numFmtId="2" fontId="1" fillId="37" borderId="10" xfId="0" applyNumberFormat="1" applyFont="1" applyFill="1" applyBorder="1" applyAlignment="1">
      <alignment horizontal="right"/>
    </xf>
    <xf numFmtId="2" fontId="21" fillId="3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right" vertical="center"/>
    </xf>
    <xf numFmtId="2" fontId="21" fillId="37" borderId="10" xfId="0" applyNumberFormat="1" applyFont="1" applyFill="1" applyBorder="1" applyAlignment="1">
      <alignment horizontal="right"/>
    </xf>
    <xf numFmtId="2" fontId="21" fillId="37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justify"/>
    </xf>
    <xf numFmtId="0" fontId="21" fillId="0" borderId="10" xfId="54" applyFont="1" applyFill="1" applyBorder="1" applyAlignment="1">
      <alignment horizontal="center" vertical="top" wrapText="1"/>
      <protection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54" applyFont="1" applyFill="1" applyBorder="1" applyAlignment="1">
      <alignment horizontal="center" vertical="top" wrapText="1"/>
      <protection/>
    </xf>
    <xf numFmtId="2" fontId="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182" fontId="1" fillId="0" borderId="15" xfId="55" applyNumberFormat="1" applyFont="1" applyFill="1" applyBorder="1" applyAlignment="1">
      <alignment horizontal="center"/>
      <protection/>
    </xf>
    <xf numFmtId="2" fontId="21" fillId="35" borderId="10" xfId="0" applyNumberFormat="1" applyFont="1" applyFill="1" applyBorder="1" applyAlignment="1">
      <alignment/>
    </xf>
    <xf numFmtId="2" fontId="21" fillId="38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justify" vertical="top"/>
    </xf>
    <xf numFmtId="0" fontId="29" fillId="38" borderId="10" xfId="0" applyFont="1" applyFill="1" applyBorder="1" applyAlignment="1">
      <alignment horizontal="justify" vertical="top"/>
    </xf>
    <xf numFmtId="0" fontId="29" fillId="0" borderId="10" xfId="54" applyFont="1" applyFill="1" applyBorder="1" applyAlignment="1">
      <alignment horizontal="left" vertical="top" wrapText="1"/>
      <protection/>
    </xf>
    <xf numFmtId="0" fontId="29" fillId="0" borderId="10" xfId="0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54" applyFont="1" applyFill="1" applyBorder="1" applyAlignment="1">
      <alignment horizontal="center" vertical="top" wrapText="1"/>
      <protection/>
    </xf>
    <xf numFmtId="0" fontId="2" fillId="0" borderId="2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26" xfId="54" applyFont="1" applyFill="1" applyBorder="1" applyAlignment="1">
      <alignment horizontal="center" vertical="top" wrapText="1"/>
      <protection/>
    </xf>
    <xf numFmtId="0" fontId="21" fillId="0" borderId="25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8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82" fontId="11" fillId="0" borderId="46" xfId="0" applyNumberFormat="1" applyFont="1" applyFill="1" applyBorder="1" applyAlignment="1">
      <alignment horizontal="center" vertical="center"/>
    </xf>
    <xf numFmtId="182" fontId="11" fillId="0" borderId="54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Характеристика жилфонда_Анады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.%20&#8470;%201%20&#1048;&#1085;&#1074;&#1077;&#1085;&#1090;&#1072;&#1088;&#1080;&#1079;&#1072;&#1094;&#1080;&#1103;%20&#1078;&#1080;&#1083;.%20&#1092;&#1086;&#1085;&#1076;&#1072;%20&#1085;&#1072;%2010.2007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2;&#1089;&#1090;&#1086;&#1082;%203%20&#1080;&#1085;&#1074;&#1077;&#1085;&#1090;&#1077;&#1088;&#1080;&#1079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-&#1086;&#1073;&#1097;&#1072;&#1075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5;&#1090;.%20&#1078;&#1080;&#1083;.%20&#1092;&#1086;&#1085;&#1076;&#1072;\&#1057;&#1074;&#1086;&#1076;&#1085;&#1072;&#1103;%20&#1087;&#1086;%20&#1091;&#1095;.%20&#8470;%201\&#1059;&#1095;.%20&#8470;%201%20&#1048;&#1085;&#1074;&#1077;&#1085;&#1090;&#1072;&#1088;&#1080;&#1079;&#1072;&#1094;&#1080;&#1103;%20&#1078;&#1080;&#1083;.%20&#1092;&#1086;&#1085;&#1076;&#1072;%20&#1085;&#1072;%2010.2007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7;&#1086;%20&#1091;&#1095;.%20&#8470;%201\&#1059;&#1095;&#1072;&#1089;&#1090;&#1086;&#1082;%203%20&#1080;&#1085;&#1074;&#1077;&#1085;&#1090;&#1077;&#1088;&#1080;&#1079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8;&#1085;&#1074;&#1077;&#1085;&#1090;.%20&#1078;&#1080;&#1083;.%20&#1092;&#1086;&#1085;&#1076;&#1072;\&#1057;&#1074;&#1086;&#1076;&#1085;&#1072;&#1103;%20&#1087;&#1086;%20&#1091;&#1095;.%20&#8470;%202\&#1091;&#1095;&#1072;&#1089;&#1090;&#1086;&#1082;%20&#8470;2%20&#1076;&#1086;&#1088;&#1072;&#1073;&#1086;&#1090;&#1072;&#1085;&#1085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3;&#1072;&#1088;.&#1093;&#1086;&#1079;\&#1050;&#1074;&#1072;&#1076;&#1088;.&#1084;&#1077;&#1090;&#1088;\2009\&#1061;&#1072;&#1088;&#1072;&#1082;&#1090;&#1077;&#1088;&#1080;&#1089;&#1090;&#1080;&#1082;&#1072;%20&#1078;&#1080;&#1083;.%20&#1092;&#1086;&#1085;&#1076;&#1072;%20&#1085;&#1072;%2001.03.08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7;&#1086;%20&#1091;&#1095;.%20&#8470;%202\&#1091;&#1095;&#1072;&#1089;&#1090;&#1086;&#1082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0">
          <cell r="Z870">
            <v>86.7</v>
          </cell>
        </row>
      </sheetData>
      <sheetData sheetId="1">
        <row r="5">
          <cell r="D5">
            <v>12</v>
          </cell>
        </row>
        <row r="6">
          <cell r="D6">
            <v>8</v>
          </cell>
          <cell r="G6">
            <v>476.1</v>
          </cell>
        </row>
        <row r="7">
          <cell r="D7">
            <v>13</v>
          </cell>
          <cell r="G7">
            <v>579.9</v>
          </cell>
          <cell r="I7">
            <v>20</v>
          </cell>
          <cell r="L7">
            <v>1092.3999999999999</v>
          </cell>
          <cell r="N7">
            <v>5</v>
          </cell>
          <cell r="Q7">
            <v>248.5</v>
          </cell>
          <cell r="S7">
            <v>0</v>
          </cell>
          <cell r="V7">
            <v>0</v>
          </cell>
        </row>
        <row r="8">
          <cell r="D8">
            <v>11</v>
          </cell>
          <cell r="G8">
            <v>499.70000000000005</v>
          </cell>
          <cell r="I8">
            <v>18</v>
          </cell>
          <cell r="L8">
            <v>955.1</v>
          </cell>
          <cell r="N8">
            <v>3</v>
          </cell>
          <cell r="Q8">
            <v>164.7</v>
          </cell>
          <cell r="S8">
            <v>1</v>
          </cell>
          <cell r="V8">
            <v>33.1</v>
          </cell>
        </row>
        <row r="9">
          <cell r="D9">
            <v>6</v>
          </cell>
          <cell r="G9">
            <v>392.29999999999995</v>
          </cell>
          <cell r="I9">
            <v>23</v>
          </cell>
          <cell r="L9">
            <v>1426.2999999999997</v>
          </cell>
          <cell r="N9">
            <v>10</v>
          </cell>
          <cell r="Q9">
            <v>610.8000000000001</v>
          </cell>
          <cell r="S9">
            <v>1</v>
          </cell>
          <cell r="V9">
            <v>77.4</v>
          </cell>
        </row>
        <row r="10">
          <cell r="D10">
            <v>11</v>
          </cell>
          <cell r="I10">
            <v>14</v>
          </cell>
          <cell r="N10">
            <v>7</v>
          </cell>
          <cell r="S10">
            <v>0</v>
          </cell>
        </row>
        <row r="11">
          <cell r="D11">
            <v>15</v>
          </cell>
          <cell r="G11">
            <v>760.6</v>
          </cell>
          <cell r="I11">
            <v>15</v>
          </cell>
          <cell r="L11">
            <v>744</v>
          </cell>
          <cell r="N11">
            <v>8</v>
          </cell>
          <cell r="Q11">
            <v>409.79999999999995</v>
          </cell>
          <cell r="S11">
            <v>0</v>
          </cell>
          <cell r="V11">
            <v>0</v>
          </cell>
        </row>
        <row r="12">
          <cell r="D12">
            <v>1</v>
          </cell>
          <cell r="G12">
            <v>36.8</v>
          </cell>
          <cell r="I12">
            <v>19</v>
          </cell>
          <cell r="L12">
            <v>977.0000000000002</v>
          </cell>
          <cell r="N12">
            <v>3</v>
          </cell>
          <cell r="Q12">
            <v>150.20000000000002</v>
          </cell>
          <cell r="S12">
            <v>1</v>
          </cell>
          <cell r="V12">
            <v>76.8</v>
          </cell>
        </row>
        <row r="13">
          <cell r="D13">
            <v>11</v>
          </cell>
          <cell r="G13">
            <v>541.7</v>
          </cell>
          <cell r="I13">
            <v>23</v>
          </cell>
          <cell r="L13">
            <v>1165.4</v>
          </cell>
          <cell r="N13">
            <v>4</v>
          </cell>
          <cell r="Q13">
            <v>217.5</v>
          </cell>
          <cell r="S13">
            <v>0</v>
          </cell>
          <cell r="V13">
            <v>0</v>
          </cell>
        </row>
        <row r="14">
          <cell r="D14">
            <v>15</v>
          </cell>
          <cell r="G14">
            <v>700.3</v>
          </cell>
          <cell r="I14">
            <v>15</v>
          </cell>
          <cell r="L14">
            <v>840.7</v>
          </cell>
          <cell r="N14">
            <v>8</v>
          </cell>
          <cell r="Q14">
            <v>363.7</v>
          </cell>
          <cell r="S14">
            <v>0</v>
          </cell>
          <cell r="V14">
            <v>0</v>
          </cell>
        </row>
        <row r="15">
          <cell r="D15">
            <v>14</v>
          </cell>
          <cell r="G15">
            <v>742.4</v>
          </cell>
          <cell r="I15">
            <v>20</v>
          </cell>
          <cell r="L15">
            <v>1002.9</v>
          </cell>
          <cell r="N15">
            <v>4</v>
          </cell>
          <cell r="Q15">
            <v>173.5</v>
          </cell>
          <cell r="S15">
            <v>0</v>
          </cell>
          <cell r="V15">
            <v>0</v>
          </cell>
        </row>
        <row r="16">
          <cell r="D16">
            <v>15</v>
          </cell>
          <cell r="G16">
            <v>772.9000000000001</v>
          </cell>
          <cell r="I16">
            <v>9</v>
          </cell>
          <cell r="L16">
            <v>501.4</v>
          </cell>
          <cell r="N16">
            <v>11</v>
          </cell>
          <cell r="Q16">
            <v>513.6</v>
          </cell>
          <cell r="S16">
            <v>3</v>
          </cell>
          <cell r="V16">
            <v>144.4</v>
          </cell>
          <cell r="X16">
            <v>14.3</v>
          </cell>
        </row>
        <row r="17">
          <cell r="D17">
            <v>12</v>
          </cell>
          <cell r="G17">
            <v>604.6999999999999</v>
          </cell>
          <cell r="I17">
            <v>11</v>
          </cell>
          <cell r="L17">
            <v>433.49999999999994</v>
          </cell>
          <cell r="N17">
            <v>9</v>
          </cell>
          <cell r="Q17">
            <v>447.80000000000007</v>
          </cell>
          <cell r="S17">
            <v>0</v>
          </cell>
          <cell r="V17">
            <v>0</v>
          </cell>
        </row>
        <row r="18">
          <cell r="D18">
            <v>13</v>
          </cell>
          <cell r="I18">
            <v>14</v>
          </cell>
          <cell r="L18">
            <v>655.0000000000001</v>
          </cell>
          <cell r="N18">
            <v>4</v>
          </cell>
          <cell r="Q18">
            <v>236.9</v>
          </cell>
          <cell r="S18">
            <v>1</v>
          </cell>
          <cell r="V18">
            <v>72.6</v>
          </cell>
        </row>
        <row r="19">
          <cell r="D19">
            <v>5</v>
          </cell>
          <cell r="G19">
            <v>232.59999999999997</v>
          </cell>
          <cell r="I19">
            <v>12</v>
          </cell>
          <cell r="L19">
            <v>599.8</v>
          </cell>
          <cell r="N19">
            <v>14</v>
          </cell>
          <cell r="Q19">
            <v>679.9000000000001</v>
          </cell>
          <cell r="S19">
            <v>1</v>
          </cell>
          <cell r="V19">
            <v>54.9</v>
          </cell>
        </row>
        <row r="20">
          <cell r="D20">
            <v>4</v>
          </cell>
          <cell r="G20">
            <v>234.1</v>
          </cell>
          <cell r="I20">
            <v>20</v>
          </cell>
          <cell r="L20">
            <v>1078.5</v>
          </cell>
          <cell r="N20">
            <v>7</v>
          </cell>
          <cell r="Q20">
            <v>335.1</v>
          </cell>
          <cell r="S20">
            <v>1</v>
          </cell>
          <cell r="V20">
            <v>77.9</v>
          </cell>
        </row>
        <row r="21">
          <cell r="D21">
            <v>5</v>
          </cell>
          <cell r="G21">
            <v>213.3</v>
          </cell>
          <cell r="I21">
            <v>20</v>
          </cell>
          <cell r="L21">
            <v>1015.3000000000002</v>
          </cell>
          <cell r="N21">
            <v>6</v>
          </cell>
          <cell r="Q21">
            <v>282.4</v>
          </cell>
          <cell r="S21">
            <v>1</v>
          </cell>
          <cell r="V21">
            <v>51</v>
          </cell>
        </row>
        <row r="22">
          <cell r="D22">
            <v>13</v>
          </cell>
          <cell r="G22">
            <v>624.7</v>
          </cell>
          <cell r="I22">
            <v>14</v>
          </cell>
          <cell r="L22">
            <v>673.9</v>
          </cell>
          <cell r="N22">
            <v>4</v>
          </cell>
          <cell r="Q22">
            <v>214.3</v>
          </cell>
          <cell r="S22">
            <v>1</v>
          </cell>
          <cell r="V22">
            <v>53.5</v>
          </cell>
        </row>
        <row r="23">
          <cell r="D23">
            <v>9</v>
          </cell>
          <cell r="G23">
            <v>442.1</v>
          </cell>
          <cell r="I23">
            <v>19</v>
          </cell>
          <cell r="L23">
            <v>895.3</v>
          </cell>
          <cell r="N23">
            <v>8</v>
          </cell>
          <cell r="Q23">
            <v>391.9</v>
          </cell>
          <cell r="S23">
            <v>1</v>
          </cell>
          <cell r="V23">
            <v>54.5</v>
          </cell>
          <cell r="X23">
            <v>71.6</v>
          </cell>
        </row>
        <row r="24">
          <cell r="D24">
            <v>13</v>
          </cell>
          <cell r="G24">
            <v>658.3999999999999</v>
          </cell>
          <cell r="I24">
            <v>16</v>
          </cell>
          <cell r="L24">
            <v>725.1999999999999</v>
          </cell>
          <cell r="N24">
            <v>8</v>
          </cell>
          <cell r="Q24">
            <v>429.09999999999997</v>
          </cell>
          <cell r="S24">
            <v>3</v>
          </cell>
          <cell r="V24">
            <v>142.3</v>
          </cell>
        </row>
        <row r="25">
          <cell r="D25">
            <v>14</v>
          </cell>
          <cell r="G25">
            <v>699.2</v>
          </cell>
          <cell r="I25">
            <v>21</v>
          </cell>
          <cell r="L25">
            <v>1000.9999999999998</v>
          </cell>
          <cell r="N25">
            <v>4</v>
          </cell>
          <cell r="Q25">
            <v>152</v>
          </cell>
          <cell r="S25">
            <v>1</v>
          </cell>
          <cell r="V25">
            <v>72</v>
          </cell>
        </row>
        <row r="26">
          <cell r="D26">
            <v>10</v>
          </cell>
          <cell r="G26">
            <v>585.6</v>
          </cell>
          <cell r="I26">
            <v>24</v>
          </cell>
          <cell r="L26">
            <v>1176.5000000000005</v>
          </cell>
          <cell r="N26">
            <v>2</v>
          </cell>
          <cell r="Q26">
            <v>86.3</v>
          </cell>
          <cell r="S26">
            <v>3</v>
          </cell>
          <cell r="V26">
            <v>99.7</v>
          </cell>
        </row>
        <row r="27">
          <cell r="D27">
            <v>10</v>
          </cell>
          <cell r="G27">
            <v>480.40000000000003</v>
          </cell>
          <cell r="I27">
            <v>21</v>
          </cell>
          <cell r="L27">
            <v>1082.7</v>
          </cell>
          <cell r="N27">
            <v>5</v>
          </cell>
          <cell r="Q27">
            <v>252.39999999999998</v>
          </cell>
          <cell r="S27">
            <v>2</v>
          </cell>
          <cell r="V27">
            <v>105.4</v>
          </cell>
          <cell r="X27">
            <v>335.6</v>
          </cell>
        </row>
        <row r="28">
          <cell r="D28">
            <v>12</v>
          </cell>
          <cell r="I28">
            <v>13</v>
          </cell>
          <cell r="L28">
            <v>600.5</v>
          </cell>
          <cell r="N28">
            <v>7</v>
          </cell>
          <cell r="Q28">
            <v>353.5</v>
          </cell>
          <cell r="S28">
            <v>0</v>
          </cell>
          <cell r="V28">
            <v>0</v>
          </cell>
        </row>
        <row r="29">
          <cell r="D29">
            <v>12</v>
          </cell>
          <cell r="G29">
            <v>597.3</v>
          </cell>
          <cell r="I29">
            <v>17</v>
          </cell>
          <cell r="L29">
            <v>866.5000000000001</v>
          </cell>
          <cell r="N29">
            <v>9</v>
          </cell>
          <cell r="Q29">
            <v>470.70000000000005</v>
          </cell>
          <cell r="S29">
            <v>0</v>
          </cell>
          <cell r="V29">
            <v>0</v>
          </cell>
        </row>
        <row r="30">
          <cell r="D30">
            <v>12</v>
          </cell>
          <cell r="I30">
            <v>9</v>
          </cell>
          <cell r="L30">
            <v>540.5999999999999</v>
          </cell>
          <cell r="N30">
            <v>3</v>
          </cell>
          <cell r="Q30">
            <v>188.3</v>
          </cell>
          <cell r="S30">
            <v>0</v>
          </cell>
          <cell r="V30">
            <v>0</v>
          </cell>
        </row>
        <row r="31">
          <cell r="D31">
            <v>4</v>
          </cell>
          <cell r="G31">
            <v>264.9</v>
          </cell>
          <cell r="I31">
            <v>18</v>
          </cell>
          <cell r="L31">
            <v>1175.5000000000002</v>
          </cell>
          <cell r="N31">
            <v>7</v>
          </cell>
          <cell r="Q31">
            <v>488.20000000000005</v>
          </cell>
          <cell r="S31">
            <v>0</v>
          </cell>
          <cell r="V31">
            <v>0</v>
          </cell>
          <cell r="X31">
            <v>77.9</v>
          </cell>
        </row>
        <row r="32">
          <cell r="D32">
            <v>14</v>
          </cell>
          <cell r="G32">
            <v>1012.5</v>
          </cell>
          <cell r="I32">
            <v>17</v>
          </cell>
          <cell r="L32">
            <v>1190.1999999999998</v>
          </cell>
          <cell r="N32">
            <v>11</v>
          </cell>
          <cell r="Q32">
            <v>780.7</v>
          </cell>
          <cell r="S32">
            <v>3</v>
          </cell>
          <cell r="V32">
            <v>232.2</v>
          </cell>
        </row>
        <row r="33">
          <cell r="D33">
            <v>10</v>
          </cell>
          <cell r="G33">
            <v>500.8999999999999</v>
          </cell>
          <cell r="I33">
            <v>19</v>
          </cell>
          <cell r="L33">
            <v>926.8</v>
          </cell>
          <cell r="N33">
            <v>10</v>
          </cell>
          <cell r="Q33">
            <v>507.3</v>
          </cell>
          <cell r="S33">
            <v>0</v>
          </cell>
          <cell r="V33">
            <v>0</v>
          </cell>
        </row>
        <row r="34">
          <cell r="D34">
            <v>17</v>
          </cell>
          <cell r="G34">
            <v>851.3999999999999</v>
          </cell>
          <cell r="I34">
            <v>16</v>
          </cell>
          <cell r="L34">
            <v>716.1</v>
          </cell>
          <cell r="N34">
            <v>6</v>
          </cell>
          <cell r="Q34">
            <v>248.4</v>
          </cell>
          <cell r="S34">
            <v>0</v>
          </cell>
          <cell r="V34">
            <v>0</v>
          </cell>
        </row>
        <row r="35">
          <cell r="D35">
            <v>12</v>
          </cell>
          <cell r="G35">
            <v>675.8</v>
          </cell>
          <cell r="I35">
            <v>21</v>
          </cell>
          <cell r="L35">
            <v>941.7000000000003</v>
          </cell>
          <cell r="N35">
            <v>5</v>
          </cell>
          <cell r="Q35">
            <v>267.9</v>
          </cell>
          <cell r="S35">
            <v>2</v>
          </cell>
          <cell r="V35">
            <v>68.69999999999999</v>
          </cell>
        </row>
        <row r="36">
          <cell r="D36">
            <v>14</v>
          </cell>
          <cell r="G36">
            <v>1050.1</v>
          </cell>
          <cell r="I36">
            <v>14</v>
          </cell>
          <cell r="N36">
            <v>2</v>
          </cell>
          <cell r="Q36">
            <v>119</v>
          </cell>
          <cell r="S36">
            <v>0</v>
          </cell>
          <cell r="V36">
            <v>0</v>
          </cell>
        </row>
        <row r="37">
          <cell r="D37">
            <v>13</v>
          </cell>
          <cell r="G37">
            <v>623.0999999999999</v>
          </cell>
          <cell r="I37">
            <v>20</v>
          </cell>
          <cell r="L37">
            <v>1054.6</v>
          </cell>
          <cell r="N37">
            <v>4</v>
          </cell>
          <cell r="Q37">
            <v>176.8</v>
          </cell>
          <cell r="S37">
            <v>1</v>
          </cell>
          <cell r="V37">
            <v>72.9</v>
          </cell>
        </row>
        <row r="38">
          <cell r="D38">
            <v>7</v>
          </cell>
          <cell r="G38">
            <v>427.19999999999993</v>
          </cell>
          <cell r="I38">
            <v>12</v>
          </cell>
          <cell r="L38">
            <v>690.4</v>
          </cell>
          <cell r="N38">
            <v>10</v>
          </cell>
          <cell r="Q38">
            <v>495.5</v>
          </cell>
          <cell r="S38">
            <v>5</v>
          </cell>
          <cell r="V38">
            <v>298.1</v>
          </cell>
        </row>
        <row r="39">
          <cell r="D39">
            <v>14</v>
          </cell>
          <cell r="G39">
            <v>776.2</v>
          </cell>
          <cell r="I39">
            <v>16</v>
          </cell>
          <cell r="L39">
            <v>880</v>
          </cell>
          <cell r="N39">
            <v>8</v>
          </cell>
          <cell r="Q39">
            <v>363.5</v>
          </cell>
          <cell r="S39">
            <v>0</v>
          </cell>
          <cell r="V39">
            <v>0</v>
          </cell>
        </row>
        <row r="40">
          <cell r="D40">
            <v>16</v>
          </cell>
          <cell r="G40">
            <v>774.1999999999999</v>
          </cell>
          <cell r="I40">
            <v>20</v>
          </cell>
          <cell r="L40">
            <v>1034.2</v>
          </cell>
          <cell r="N40">
            <v>2</v>
          </cell>
          <cell r="Q40">
            <v>108.8</v>
          </cell>
          <cell r="S40">
            <v>0</v>
          </cell>
          <cell r="V40">
            <v>0</v>
          </cell>
        </row>
        <row r="41">
          <cell r="D41">
            <v>20</v>
          </cell>
          <cell r="G41">
            <v>990.3000000000002</v>
          </cell>
          <cell r="I41">
            <v>14</v>
          </cell>
          <cell r="L41">
            <v>720.0000000000001</v>
          </cell>
          <cell r="N41">
            <v>3</v>
          </cell>
          <cell r="Q41">
            <v>141.10000000000002</v>
          </cell>
          <cell r="S41">
            <v>1</v>
          </cell>
          <cell r="V41">
            <v>72.7</v>
          </cell>
        </row>
        <row r="42">
          <cell r="D42">
            <v>28</v>
          </cell>
          <cell r="G42">
            <v>1426.2999999999997</v>
          </cell>
          <cell r="I42">
            <v>3</v>
          </cell>
          <cell r="L42">
            <v>144.70000000000002</v>
          </cell>
          <cell r="N42">
            <v>7</v>
          </cell>
          <cell r="Q42">
            <v>367.3</v>
          </cell>
          <cell r="S42">
            <v>0</v>
          </cell>
          <cell r="V42">
            <v>0</v>
          </cell>
        </row>
        <row r="43">
          <cell r="D43">
            <v>12</v>
          </cell>
          <cell r="G43">
            <v>536</v>
          </cell>
          <cell r="I43">
            <v>20</v>
          </cell>
          <cell r="L43">
            <v>1012.0000000000001</v>
          </cell>
          <cell r="N43">
            <v>7</v>
          </cell>
          <cell r="Q43">
            <v>340.6</v>
          </cell>
          <cell r="S43">
            <v>1</v>
          </cell>
          <cell r="V43">
            <v>36.3</v>
          </cell>
        </row>
        <row r="44">
          <cell r="D44">
            <v>4</v>
          </cell>
          <cell r="G44">
            <v>229.2</v>
          </cell>
          <cell r="I44">
            <v>25</v>
          </cell>
          <cell r="L44">
            <v>1355.3999999999999</v>
          </cell>
          <cell r="N44">
            <v>9</v>
          </cell>
          <cell r="Q44">
            <v>501.7</v>
          </cell>
          <cell r="S44">
            <v>0</v>
          </cell>
          <cell r="V44">
            <v>0</v>
          </cell>
        </row>
        <row r="45">
          <cell r="D45">
            <v>18</v>
          </cell>
          <cell r="G45">
            <v>895.5</v>
          </cell>
          <cell r="I45">
            <v>17</v>
          </cell>
          <cell r="L45">
            <v>862.4000000000002</v>
          </cell>
          <cell r="N45">
            <v>2</v>
          </cell>
          <cell r="Q45">
            <v>124.80000000000001</v>
          </cell>
          <cell r="S45">
            <v>1</v>
          </cell>
          <cell r="V45">
            <v>51.5</v>
          </cell>
        </row>
        <row r="46">
          <cell r="D46">
            <v>0</v>
          </cell>
          <cell r="G46">
            <v>0</v>
          </cell>
          <cell r="I46">
            <v>0</v>
          </cell>
          <cell r="L46">
            <v>0</v>
          </cell>
          <cell r="N46">
            <v>53</v>
          </cell>
          <cell r="Q46">
            <v>2090.2000000000003</v>
          </cell>
          <cell r="S46">
            <v>0</v>
          </cell>
          <cell r="V46">
            <v>0</v>
          </cell>
        </row>
        <row r="47">
          <cell r="D47">
            <v>14</v>
          </cell>
          <cell r="I47">
            <v>14</v>
          </cell>
          <cell r="L47">
            <v>728.1000000000001</v>
          </cell>
          <cell r="N47">
            <v>4</v>
          </cell>
          <cell r="Q47">
            <v>160.2</v>
          </cell>
          <cell r="S47">
            <v>0</v>
          </cell>
          <cell r="V47">
            <v>0</v>
          </cell>
          <cell r="X47">
            <v>151.1</v>
          </cell>
        </row>
        <row r="48">
          <cell r="D48">
            <v>7</v>
          </cell>
          <cell r="G48">
            <v>322.9</v>
          </cell>
          <cell r="I48">
            <v>16</v>
          </cell>
          <cell r="L48">
            <v>824</v>
          </cell>
          <cell r="N48">
            <v>9</v>
          </cell>
          <cell r="Q48">
            <v>436.1</v>
          </cell>
          <cell r="S48">
            <v>0</v>
          </cell>
          <cell r="V48">
            <v>0</v>
          </cell>
        </row>
        <row r="49">
          <cell r="D49">
            <v>6</v>
          </cell>
          <cell r="G49">
            <v>259.29999999999995</v>
          </cell>
          <cell r="I49">
            <v>1</v>
          </cell>
          <cell r="L49">
            <v>39.4</v>
          </cell>
          <cell r="N49">
            <v>1</v>
          </cell>
          <cell r="Q49">
            <v>38.5</v>
          </cell>
          <cell r="S49">
            <v>0</v>
          </cell>
          <cell r="V49">
            <v>0</v>
          </cell>
        </row>
        <row r="50">
          <cell r="D50">
            <v>9</v>
          </cell>
          <cell r="G50">
            <v>503</v>
          </cell>
          <cell r="I50">
            <v>19</v>
          </cell>
          <cell r="L50">
            <v>1079.5</v>
          </cell>
          <cell r="N50">
            <v>11</v>
          </cell>
          <cell r="Q50">
            <v>598.5999999999999</v>
          </cell>
          <cell r="S50">
            <v>1</v>
          </cell>
          <cell r="V50">
            <v>76.8</v>
          </cell>
        </row>
        <row r="51">
          <cell r="D51">
            <v>5</v>
          </cell>
          <cell r="I51">
            <v>18</v>
          </cell>
          <cell r="L51">
            <v>844.1999999999998</v>
          </cell>
          <cell r="N51">
            <v>6</v>
          </cell>
          <cell r="Q51">
            <v>317.00000000000006</v>
          </cell>
          <cell r="S51">
            <v>1</v>
          </cell>
          <cell r="V51">
            <v>50.5</v>
          </cell>
          <cell r="X51">
            <v>149.9</v>
          </cell>
        </row>
        <row r="52">
          <cell r="D52">
            <v>9</v>
          </cell>
          <cell r="G52">
            <v>461.09999999999997</v>
          </cell>
          <cell r="I52">
            <v>12</v>
          </cell>
          <cell r="N52">
            <v>9</v>
          </cell>
          <cell r="Q52">
            <v>419.9</v>
          </cell>
          <cell r="S52">
            <v>2</v>
          </cell>
          <cell r="V52">
            <v>86.4</v>
          </cell>
        </row>
        <row r="53">
          <cell r="D53">
            <v>4</v>
          </cell>
          <cell r="I53">
            <v>22</v>
          </cell>
          <cell r="N53">
            <v>5</v>
          </cell>
          <cell r="S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Беринга др."/>
      <sheetName val=" Горького Парт."/>
      <sheetName val="Лист1"/>
      <sheetName val="Сводная"/>
      <sheetName val="Отчет о совместимости"/>
    </sheetNames>
    <sheetDataSet>
      <sheetData sheetId="3">
        <row r="6">
          <cell r="D6">
            <v>17</v>
          </cell>
          <cell r="G6">
            <v>918.5999999999997</v>
          </cell>
          <cell r="I6">
            <v>14</v>
          </cell>
          <cell r="L6">
            <v>698.5</v>
          </cell>
          <cell r="N6">
            <v>8</v>
          </cell>
          <cell r="Q6">
            <v>309.2</v>
          </cell>
          <cell r="S6">
            <v>1</v>
          </cell>
          <cell r="V6">
            <v>35.3</v>
          </cell>
        </row>
        <row r="7">
          <cell r="D7">
            <v>9</v>
          </cell>
          <cell r="G7">
            <v>549.8</v>
          </cell>
          <cell r="I7">
            <v>13</v>
          </cell>
          <cell r="L7">
            <v>853.8</v>
          </cell>
          <cell r="N7">
            <v>15</v>
          </cell>
          <cell r="Q7">
            <v>680.4</v>
          </cell>
          <cell r="S7">
            <v>1</v>
          </cell>
          <cell r="V7">
            <v>36.4</v>
          </cell>
        </row>
        <row r="8">
          <cell r="D8">
            <v>8</v>
          </cell>
          <cell r="G8">
            <v>456</v>
          </cell>
          <cell r="I8">
            <v>9</v>
          </cell>
          <cell r="L8">
            <v>458.79999999999995</v>
          </cell>
          <cell r="N8">
            <v>18</v>
          </cell>
          <cell r="Q8">
            <v>847.3000000000001</v>
          </cell>
          <cell r="S8">
            <v>2</v>
          </cell>
          <cell r="V8">
            <v>129.8</v>
          </cell>
          <cell r="X8">
            <v>74.5</v>
          </cell>
        </row>
        <row r="9">
          <cell r="D9">
            <v>15</v>
          </cell>
          <cell r="G9">
            <v>868.3</v>
          </cell>
          <cell r="I9">
            <v>18</v>
          </cell>
          <cell r="L9">
            <v>1009.9</v>
          </cell>
          <cell r="N9">
            <v>16</v>
          </cell>
          <cell r="Q9">
            <v>937.5000000000001</v>
          </cell>
          <cell r="S9">
            <v>2</v>
          </cell>
          <cell r="V9">
            <v>137.5</v>
          </cell>
        </row>
        <row r="10">
          <cell r="D10">
            <v>9</v>
          </cell>
          <cell r="I10">
            <v>13</v>
          </cell>
          <cell r="L10">
            <v>805.3</v>
          </cell>
          <cell r="N10">
            <v>10</v>
          </cell>
          <cell r="Q10">
            <v>546.7</v>
          </cell>
          <cell r="S10">
            <v>2</v>
          </cell>
          <cell r="V10">
            <v>95.9</v>
          </cell>
        </row>
        <row r="11">
          <cell r="D11">
            <v>7</v>
          </cell>
          <cell r="G11">
            <v>481.1</v>
          </cell>
          <cell r="I11">
            <v>16</v>
          </cell>
          <cell r="L11">
            <v>983.1999999999999</v>
          </cell>
          <cell r="N11">
            <v>4</v>
          </cell>
          <cell r="Q11">
            <v>243.7</v>
          </cell>
          <cell r="S11">
            <v>3</v>
          </cell>
          <cell r="V11">
            <v>204</v>
          </cell>
        </row>
        <row r="12">
          <cell r="D12">
            <v>12</v>
          </cell>
          <cell r="G12">
            <v>831</v>
          </cell>
          <cell r="I12">
            <v>21</v>
          </cell>
          <cell r="L12">
            <v>1241.9</v>
          </cell>
          <cell r="N12">
            <v>5</v>
          </cell>
          <cell r="S12">
            <v>2</v>
          </cell>
          <cell r="V12">
            <v>118.69999999999999</v>
          </cell>
        </row>
        <row r="13">
          <cell r="D13">
            <v>4</v>
          </cell>
          <cell r="G13">
            <v>214.6</v>
          </cell>
          <cell r="I13">
            <v>16</v>
          </cell>
          <cell r="N13">
            <v>13</v>
          </cell>
          <cell r="Q13">
            <v>637.8</v>
          </cell>
          <cell r="S13">
            <v>1</v>
          </cell>
          <cell r="X13">
            <v>237.7</v>
          </cell>
        </row>
        <row r="14">
          <cell r="D14">
            <v>5</v>
          </cell>
          <cell r="G14">
            <v>217.99999999999997</v>
          </cell>
          <cell r="I14">
            <v>0</v>
          </cell>
          <cell r="L14">
            <v>0</v>
          </cell>
          <cell r="N14">
            <v>3</v>
          </cell>
          <cell r="Q14">
            <v>120.1</v>
          </cell>
          <cell r="S14">
            <v>0</v>
          </cell>
          <cell r="V14">
            <v>0</v>
          </cell>
        </row>
        <row r="15">
          <cell r="D15">
            <v>11</v>
          </cell>
          <cell r="I15">
            <v>12</v>
          </cell>
          <cell r="L15">
            <v>612.1</v>
          </cell>
          <cell r="N15">
            <v>8</v>
          </cell>
          <cell r="Q15">
            <v>385.4</v>
          </cell>
          <cell r="S15">
            <v>1</v>
          </cell>
          <cell r="V15">
            <v>51.3</v>
          </cell>
        </row>
        <row r="16">
          <cell r="D16">
            <v>10</v>
          </cell>
          <cell r="I16">
            <v>9</v>
          </cell>
          <cell r="L16">
            <v>430.1</v>
          </cell>
          <cell r="N16">
            <v>10</v>
          </cell>
          <cell r="Q16">
            <v>475.50000000000006</v>
          </cell>
          <cell r="S16">
            <v>3</v>
          </cell>
          <cell r="V16">
            <v>161.9</v>
          </cell>
        </row>
        <row r="17">
          <cell r="D17">
            <v>12</v>
          </cell>
          <cell r="G17">
            <v>722.3</v>
          </cell>
          <cell r="I17">
            <v>12</v>
          </cell>
          <cell r="L17">
            <v>568</v>
          </cell>
          <cell r="N17">
            <v>13</v>
          </cell>
          <cell r="Q17">
            <v>764.3</v>
          </cell>
          <cell r="S17">
            <v>1</v>
          </cell>
          <cell r="V17">
            <v>59.4</v>
          </cell>
        </row>
        <row r="18">
          <cell r="D18">
            <v>11</v>
          </cell>
          <cell r="G18">
            <v>662.1999999999999</v>
          </cell>
          <cell r="I18">
            <v>3</v>
          </cell>
          <cell r="L18">
            <v>190</v>
          </cell>
          <cell r="N18">
            <v>2</v>
          </cell>
          <cell r="Q18">
            <v>130.10000000000002</v>
          </cell>
          <cell r="S18">
            <v>0</v>
          </cell>
          <cell r="V18">
            <v>0</v>
          </cell>
        </row>
        <row r="19">
          <cell r="D19">
            <v>33</v>
          </cell>
          <cell r="G19">
            <v>1937.6999999999996</v>
          </cell>
          <cell r="I19">
            <v>0</v>
          </cell>
          <cell r="N19">
            <v>4</v>
          </cell>
          <cell r="Q19">
            <v>196.4</v>
          </cell>
          <cell r="S19">
            <v>0</v>
          </cell>
          <cell r="V19">
            <v>0</v>
          </cell>
        </row>
        <row r="20">
          <cell r="D20">
            <v>31</v>
          </cell>
          <cell r="G20">
            <v>1709.3999999999994</v>
          </cell>
          <cell r="I20">
            <v>0</v>
          </cell>
          <cell r="L20">
            <v>0</v>
          </cell>
          <cell r="N20">
            <v>6</v>
          </cell>
          <cell r="Q20">
            <v>432.50000000000006</v>
          </cell>
          <cell r="S20">
            <v>0</v>
          </cell>
          <cell r="V20">
            <v>0</v>
          </cell>
        </row>
        <row r="21">
          <cell r="D21">
            <v>11</v>
          </cell>
          <cell r="G21">
            <v>495.2</v>
          </cell>
          <cell r="I21">
            <v>10</v>
          </cell>
          <cell r="L21">
            <v>376.2</v>
          </cell>
          <cell r="N21">
            <v>11</v>
          </cell>
          <cell r="Q21">
            <v>392.90000000000003</v>
          </cell>
          <cell r="S21">
            <v>0</v>
          </cell>
          <cell r="V21">
            <v>0</v>
          </cell>
        </row>
        <row r="22">
          <cell r="D22">
            <v>11</v>
          </cell>
          <cell r="G22">
            <v>304.8</v>
          </cell>
          <cell r="I22">
            <v>11</v>
          </cell>
          <cell r="L22">
            <v>448.8</v>
          </cell>
          <cell r="N22">
            <v>11</v>
          </cell>
          <cell r="Q22">
            <v>430.69999999999993</v>
          </cell>
          <cell r="S22">
            <v>2</v>
          </cell>
          <cell r="V22">
            <v>85</v>
          </cell>
        </row>
        <row r="23">
          <cell r="D23">
            <v>10</v>
          </cell>
          <cell r="I23">
            <v>9</v>
          </cell>
          <cell r="L23">
            <v>436.00000000000006</v>
          </cell>
          <cell r="N23">
            <v>11</v>
          </cell>
          <cell r="Q23">
            <v>508.00000000000006</v>
          </cell>
          <cell r="S23">
            <v>2</v>
          </cell>
          <cell r="V23">
            <v>106.7</v>
          </cell>
        </row>
        <row r="24">
          <cell r="D24">
            <v>12</v>
          </cell>
          <cell r="I24">
            <v>10</v>
          </cell>
          <cell r="L24">
            <v>501.9</v>
          </cell>
          <cell r="N24">
            <v>9</v>
          </cell>
          <cell r="Q24">
            <v>418.49999999999994</v>
          </cell>
          <cell r="S24">
            <v>0</v>
          </cell>
          <cell r="V24">
            <v>0</v>
          </cell>
        </row>
        <row r="25">
          <cell r="D25">
            <v>13</v>
          </cell>
          <cell r="G25">
            <v>678.7</v>
          </cell>
          <cell r="I25">
            <v>12</v>
          </cell>
          <cell r="L25">
            <v>703.3000000000001</v>
          </cell>
          <cell r="N25">
            <v>7</v>
          </cell>
          <cell r="Q25">
            <v>329.4</v>
          </cell>
          <cell r="S25">
            <v>2</v>
          </cell>
          <cell r="V25">
            <v>154.3</v>
          </cell>
          <cell r="X25">
            <v>232.3</v>
          </cell>
        </row>
        <row r="26">
          <cell r="D26">
            <v>14</v>
          </cell>
          <cell r="I26">
            <v>7</v>
          </cell>
          <cell r="L26">
            <v>324.3</v>
          </cell>
          <cell r="N26">
            <v>11</v>
          </cell>
          <cell r="Q26">
            <v>606.8</v>
          </cell>
          <cell r="S26">
            <v>0</v>
          </cell>
          <cell r="V26">
            <v>0</v>
          </cell>
        </row>
        <row r="27">
          <cell r="D27">
            <v>7</v>
          </cell>
          <cell r="G27">
            <v>350</v>
          </cell>
          <cell r="I27">
            <v>4</v>
          </cell>
          <cell r="L27">
            <v>213.2</v>
          </cell>
          <cell r="N27">
            <v>2</v>
          </cell>
          <cell r="Q27">
            <v>113.6</v>
          </cell>
          <cell r="S27">
            <v>2</v>
          </cell>
          <cell r="V27">
            <v>136.4</v>
          </cell>
          <cell r="X27">
            <v>1318.3000000000002</v>
          </cell>
        </row>
        <row r="28">
          <cell r="D28">
            <v>11</v>
          </cell>
          <cell r="G28">
            <v>646.9999999999999</v>
          </cell>
          <cell r="I28">
            <v>26</v>
          </cell>
          <cell r="N28">
            <v>14</v>
          </cell>
          <cell r="Q28">
            <v>884.0999999999999</v>
          </cell>
          <cell r="S28">
            <v>1</v>
          </cell>
          <cell r="V28">
            <v>59</v>
          </cell>
          <cell r="X28">
            <v>503.9</v>
          </cell>
        </row>
        <row r="29">
          <cell r="D29">
            <v>11</v>
          </cell>
          <cell r="G29">
            <v>606</v>
          </cell>
          <cell r="I29">
            <v>11</v>
          </cell>
          <cell r="L29">
            <v>647.4</v>
          </cell>
          <cell r="N29">
            <v>16</v>
          </cell>
          <cell r="Q29">
            <v>799.2000000000002</v>
          </cell>
          <cell r="S29">
            <v>2</v>
          </cell>
          <cell r="V29">
            <v>99.5</v>
          </cell>
        </row>
        <row r="30">
          <cell r="D30">
            <v>12</v>
          </cell>
          <cell r="G30">
            <v>597.1</v>
          </cell>
          <cell r="I30">
            <v>11</v>
          </cell>
          <cell r="L30">
            <v>573.9</v>
          </cell>
          <cell r="N30">
            <v>15</v>
          </cell>
          <cell r="S30">
            <v>2</v>
          </cell>
          <cell r="V30">
            <v>89.5</v>
          </cell>
        </row>
        <row r="31">
          <cell r="D31">
            <v>12</v>
          </cell>
          <cell r="G31">
            <v>677.6999999999999</v>
          </cell>
          <cell r="I31">
            <v>15</v>
          </cell>
          <cell r="L31">
            <v>858.9999999999999</v>
          </cell>
          <cell r="N31">
            <v>12</v>
          </cell>
          <cell r="Q31">
            <v>554.9000000000001</v>
          </cell>
          <cell r="S31">
            <v>1</v>
          </cell>
          <cell r="V31">
            <v>59.5</v>
          </cell>
        </row>
        <row r="32">
          <cell r="D32">
            <v>6</v>
          </cell>
          <cell r="G32">
            <v>346.9</v>
          </cell>
          <cell r="I32">
            <v>5</v>
          </cell>
          <cell r="L32">
            <v>316.2</v>
          </cell>
          <cell r="N32">
            <v>8</v>
          </cell>
          <cell r="Q32">
            <v>393.7</v>
          </cell>
          <cell r="S32">
            <v>0</v>
          </cell>
          <cell r="V32">
            <v>0</v>
          </cell>
        </row>
        <row r="33">
          <cell r="D33">
            <v>3</v>
          </cell>
          <cell r="G33">
            <v>233.9</v>
          </cell>
          <cell r="I33">
            <v>13</v>
          </cell>
          <cell r="L33">
            <v>888.6</v>
          </cell>
          <cell r="N33">
            <v>18</v>
          </cell>
          <cell r="Q33">
            <v>1033.5</v>
          </cell>
          <cell r="S33">
            <v>2</v>
          </cell>
          <cell r="V33">
            <v>134.4</v>
          </cell>
        </row>
        <row r="34">
          <cell r="D34">
            <v>9</v>
          </cell>
          <cell r="G34">
            <v>488.90000000000003</v>
          </cell>
          <cell r="I34">
            <v>8</v>
          </cell>
          <cell r="L34">
            <v>388.3</v>
          </cell>
          <cell r="N34">
            <v>14</v>
          </cell>
          <cell r="Q34">
            <v>806.2999999999998</v>
          </cell>
          <cell r="S34">
            <v>3</v>
          </cell>
          <cell r="V34">
            <v>196.8</v>
          </cell>
          <cell r="X34">
            <v>235.2</v>
          </cell>
        </row>
        <row r="35">
          <cell r="D35">
            <v>10</v>
          </cell>
          <cell r="G35">
            <v>585.4</v>
          </cell>
          <cell r="I35">
            <v>10</v>
          </cell>
          <cell r="L35">
            <v>592.5</v>
          </cell>
          <cell r="N35">
            <v>12</v>
          </cell>
          <cell r="Q35">
            <v>588.5</v>
          </cell>
          <cell r="S35">
            <v>3</v>
          </cell>
          <cell r="V35">
            <v>195.7</v>
          </cell>
        </row>
        <row r="36">
          <cell r="D36">
            <v>5</v>
          </cell>
          <cell r="G36">
            <v>254.90000000000003</v>
          </cell>
          <cell r="I36">
            <v>15</v>
          </cell>
          <cell r="L36">
            <v>796.9</v>
          </cell>
          <cell r="N36">
            <v>11</v>
          </cell>
          <cell r="Q36">
            <v>622.8</v>
          </cell>
          <cell r="S36">
            <v>2</v>
          </cell>
          <cell r="V36">
            <v>37.4</v>
          </cell>
        </row>
        <row r="37">
          <cell r="D37">
            <v>7</v>
          </cell>
          <cell r="G37">
            <v>348</v>
          </cell>
          <cell r="I37">
            <v>10</v>
          </cell>
          <cell r="L37">
            <v>544.1000000000001</v>
          </cell>
          <cell r="N37">
            <v>15</v>
          </cell>
          <cell r="Q37">
            <v>822.6999999999999</v>
          </cell>
          <cell r="S37">
            <v>0</v>
          </cell>
          <cell r="V37">
            <v>0</v>
          </cell>
        </row>
        <row r="38">
          <cell r="D38">
            <v>15</v>
          </cell>
          <cell r="G38">
            <v>747.7</v>
          </cell>
          <cell r="I38">
            <v>10</v>
          </cell>
          <cell r="L38">
            <v>462.79999999999995</v>
          </cell>
          <cell r="N38">
            <v>14</v>
          </cell>
          <cell r="Q38">
            <v>686.3000000000001</v>
          </cell>
          <cell r="S38">
            <v>1</v>
          </cell>
          <cell r="V38">
            <v>51.2</v>
          </cell>
        </row>
        <row r="39">
          <cell r="D39">
            <v>11</v>
          </cell>
          <cell r="G39">
            <v>529.5</v>
          </cell>
          <cell r="I39">
            <v>15</v>
          </cell>
          <cell r="L39">
            <v>824.1999999999997</v>
          </cell>
          <cell r="N39">
            <v>10</v>
          </cell>
          <cell r="Q39">
            <v>368.3999999999999</v>
          </cell>
          <cell r="S39">
            <v>4</v>
          </cell>
          <cell r="V39">
            <v>207.4</v>
          </cell>
        </row>
        <row r="40">
          <cell r="D40">
            <v>11</v>
          </cell>
          <cell r="G40">
            <v>535.4</v>
          </cell>
          <cell r="I40">
            <v>18</v>
          </cell>
          <cell r="L40">
            <v>936.2999999999997</v>
          </cell>
          <cell r="N40">
            <v>11</v>
          </cell>
          <cell r="Q40">
            <v>485.8999999999999</v>
          </cell>
          <cell r="S40">
            <v>0</v>
          </cell>
          <cell r="V40">
            <v>0</v>
          </cell>
        </row>
        <row r="41">
          <cell r="D41">
            <v>5</v>
          </cell>
          <cell r="I41">
            <v>9</v>
          </cell>
          <cell r="L41">
            <v>535.9</v>
          </cell>
          <cell r="N41">
            <v>9</v>
          </cell>
          <cell r="S41">
            <v>2</v>
          </cell>
          <cell r="V41">
            <v>123.19999999999999</v>
          </cell>
        </row>
        <row r="42">
          <cell r="D42">
            <v>4</v>
          </cell>
          <cell r="I42">
            <v>2</v>
          </cell>
          <cell r="L42">
            <v>63</v>
          </cell>
          <cell r="N42">
            <v>5</v>
          </cell>
          <cell r="Q42">
            <v>172.2</v>
          </cell>
          <cell r="S42">
            <v>0</v>
          </cell>
          <cell r="V42">
            <v>0</v>
          </cell>
          <cell r="Y42">
            <v>24.9</v>
          </cell>
        </row>
        <row r="43">
          <cell r="D43">
            <v>13</v>
          </cell>
          <cell r="I43">
            <v>9</v>
          </cell>
          <cell r="L43">
            <v>578</v>
          </cell>
          <cell r="N43">
            <v>9</v>
          </cell>
          <cell r="Q43">
            <v>503.4</v>
          </cell>
          <cell r="S43">
            <v>0</v>
          </cell>
          <cell r="V43">
            <v>0</v>
          </cell>
        </row>
        <row r="44">
          <cell r="D44">
            <v>11</v>
          </cell>
          <cell r="I44">
            <v>1</v>
          </cell>
          <cell r="L44">
            <v>43.8</v>
          </cell>
          <cell r="N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D45">
            <v>5</v>
          </cell>
          <cell r="G45">
            <v>405.1</v>
          </cell>
          <cell r="I45">
            <v>10</v>
          </cell>
          <cell r="L45">
            <v>829.3</v>
          </cell>
          <cell r="N45">
            <v>12</v>
          </cell>
          <cell r="Q45">
            <v>834.0999999999999</v>
          </cell>
          <cell r="S45">
            <v>1</v>
          </cell>
          <cell r="V45">
            <v>72.7</v>
          </cell>
          <cell r="X45">
            <v>587.7</v>
          </cell>
        </row>
        <row r="46">
          <cell r="D46">
            <v>4</v>
          </cell>
          <cell r="G46">
            <v>193.9</v>
          </cell>
          <cell r="I46">
            <v>11</v>
          </cell>
          <cell r="L46">
            <v>531.3</v>
          </cell>
          <cell r="N46">
            <v>14</v>
          </cell>
          <cell r="Q46">
            <v>689.7</v>
          </cell>
          <cell r="S46">
            <v>3</v>
          </cell>
          <cell r="V46">
            <v>135.1</v>
          </cell>
        </row>
        <row r="47">
          <cell r="D47">
            <v>3</v>
          </cell>
          <cell r="G47">
            <v>176.3</v>
          </cell>
          <cell r="I47">
            <v>5</v>
          </cell>
          <cell r="L47">
            <v>270.4</v>
          </cell>
          <cell r="N47">
            <v>15</v>
          </cell>
          <cell r="Q47">
            <v>668.3999999999999</v>
          </cell>
          <cell r="S47">
            <v>2</v>
          </cell>
          <cell r="V47">
            <v>100.2</v>
          </cell>
          <cell r="X47">
            <v>18.4</v>
          </cell>
          <cell r="Y47">
            <v>618.6</v>
          </cell>
        </row>
        <row r="48">
          <cell r="D48">
            <v>11</v>
          </cell>
          <cell r="I48">
            <v>6</v>
          </cell>
          <cell r="L48">
            <v>318</v>
          </cell>
          <cell r="N48">
            <v>14</v>
          </cell>
          <cell r="S48">
            <v>1</v>
          </cell>
          <cell r="V48">
            <v>72.6</v>
          </cell>
        </row>
        <row r="49">
          <cell r="D49">
            <v>7</v>
          </cell>
          <cell r="G49">
            <v>410.3</v>
          </cell>
          <cell r="I49">
            <v>12</v>
          </cell>
          <cell r="L49">
            <v>724.5999999999998</v>
          </cell>
          <cell r="N49">
            <v>19</v>
          </cell>
          <cell r="Q49">
            <v>972.4999999999999</v>
          </cell>
          <cell r="S49">
            <v>0</v>
          </cell>
          <cell r="V49">
            <v>0</v>
          </cell>
        </row>
        <row r="50">
          <cell r="D50">
            <v>19</v>
          </cell>
          <cell r="G50">
            <v>789.5999999999999</v>
          </cell>
          <cell r="I50">
            <v>7</v>
          </cell>
          <cell r="N50">
            <v>19</v>
          </cell>
          <cell r="Q50">
            <v>753.2</v>
          </cell>
          <cell r="S50">
            <v>2</v>
          </cell>
          <cell r="V50">
            <v>88.3</v>
          </cell>
        </row>
        <row r="51">
          <cell r="D51">
            <v>13</v>
          </cell>
          <cell r="I51">
            <v>14</v>
          </cell>
          <cell r="N51">
            <v>19</v>
          </cell>
          <cell r="Q51">
            <v>833.1999999999999</v>
          </cell>
          <cell r="S51">
            <v>1</v>
          </cell>
          <cell r="V51">
            <v>71.3</v>
          </cell>
        </row>
        <row r="52">
          <cell r="D52">
            <v>9</v>
          </cell>
          <cell r="G52">
            <v>446.99999999999994</v>
          </cell>
          <cell r="I52">
            <v>10</v>
          </cell>
          <cell r="L52">
            <v>513.1</v>
          </cell>
          <cell r="N52">
            <v>11</v>
          </cell>
          <cell r="Q52">
            <v>514</v>
          </cell>
          <cell r="S52">
            <v>2</v>
          </cell>
          <cell r="V52">
            <v>86.7</v>
          </cell>
          <cell r="X52">
            <v>371.2</v>
          </cell>
        </row>
        <row r="53">
          <cell r="D53">
            <v>26</v>
          </cell>
          <cell r="G53">
            <v>1152.8999999999999</v>
          </cell>
          <cell r="I53">
            <v>2</v>
          </cell>
          <cell r="L53">
            <v>128.2</v>
          </cell>
          <cell r="N53">
            <v>12</v>
          </cell>
          <cell r="Q53">
            <v>670</v>
          </cell>
          <cell r="S53">
            <v>0</v>
          </cell>
          <cell r="V53">
            <v>0</v>
          </cell>
        </row>
        <row r="54">
          <cell r="D54">
            <v>14</v>
          </cell>
          <cell r="G54">
            <v>830.3</v>
          </cell>
          <cell r="I54">
            <v>2</v>
          </cell>
          <cell r="L54">
            <v>148.4</v>
          </cell>
          <cell r="N54">
            <v>0</v>
          </cell>
          <cell r="Q54">
            <v>0</v>
          </cell>
          <cell r="S54">
            <v>0</v>
          </cell>
          <cell r="V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92">
          <cell r="AB1292">
            <v>72.7</v>
          </cell>
          <cell r="AC1292">
            <v>207.9</v>
          </cell>
        </row>
      </sheetData>
      <sheetData sheetId="1">
        <row r="6">
          <cell r="D6">
            <v>11</v>
          </cell>
          <cell r="I6">
            <v>1</v>
          </cell>
          <cell r="L6">
            <v>73</v>
          </cell>
          <cell r="N6">
            <v>0</v>
          </cell>
          <cell r="Q6">
            <v>0</v>
          </cell>
          <cell r="S6">
            <v>1</v>
          </cell>
          <cell r="V6">
            <v>73</v>
          </cell>
        </row>
        <row r="11">
          <cell r="D11">
            <v>12</v>
          </cell>
          <cell r="I11">
            <v>5</v>
          </cell>
          <cell r="L11">
            <v>367</v>
          </cell>
          <cell r="N11">
            <v>1</v>
          </cell>
          <cell r="Q11">
            <v>73.3</v>
          </cell>
          <cell r="S11">
            <v>0</v>
          </cell>
        </row>
        <row r="17">
          <cell r="D17">
            <v>9</v>
          </cell>
          <cell r="I17">
            <v>1</v>
          </cell>
          <cell r="L17">
            <v>71.6</v>
          </cell>
          <cell r="N17">
            <v>0</v>
          </cell>
          <cell r="S17">
            <v>0</v>
          </cell>
        </row>
        <row r="22">
          <cell r="D22">
            <v>13</v>
          </cell>
          <cell r="I22">
            <v>0</v>
          </cell>
          <cell r="L22">
            <v>0</v>
          </cell>
          <cell r="N22">
            <v>0</v>
          </cell>
          <cell r="S22">
            <v>0</v>
          </cell>
          <cell r="V22">
            <v>0</v>
          </cell>
        </row>
        <row r="27">
          <cell r="D27">
            <v>6</v>
          </cell>
          <cell r="I27">
            <v>0</v>
          </cell>
          <cell r="L27">
            <v>0</v>
          </cell>
          <cell r="N27">
            <v>0</v>
          </cell>
          <cell r="Q27">
            <v>0</v>
          </cell>
          <cell r="S27">
            <v>0</v>
          </cell>
        </row>
        <row r="32">
          <cell r="D32">
            <v>16</v>
          </cell>
          <cell r="I32">
            <v>0</v>
          </cell>
          <cell r="L32">
            <v>0</v>
          </cell>
          <cell r="N32">
            <v>0</v>
          </cell>
          <cell r="Q32">
            <v>0</v>
          </cell>
          <cell r="S32">
            <v>0</v>
          </cell>
          <cell r="V32">
            <v>0</v>
          </cell>
        </row>
        <row r="40">
          <cell r="D40">
            <v>17</v>
          </cell>
          <cell r="I40">
            <v>2</v>
          </cell>
          <cell r="N40">
            <v>0</v>
          </cell>
          <cell r="S40">
            <v>0</v>
          </cell>
        </row>
        <row r="46">
          <cell r="D46">
            <v>58</v>
          </cell>
          <cell r="I46">
            <v>0</v>
          </cell>
          <cell r="L46">
            <v>0</v>
          </cell>
          <cell r="N46">
            <v>0</v>
          </cell>
          <cell r="Q46">
            <v>0</v>
          </cell>
          <cell r="S46">
            <v>0</v>
          </cell>
          <cell r="V46">
            <v>0</v>
          </cell>
        </row>
        <row r="50">
          <cell r="Y50">
            <v>217</v>
          </cell>
        </row>
        <row r="51">
          <cell r="D51">
            <v>16</v>
          </cell>
          <cell r="I51">
            <v>1</v>
          </cell>
          <cell r="L51">
            <v>13.8</v>
          </cell>
          <cell r="N51">
            <v>0</v>
          </cell>
          <cell r="Q51">
            <v>0</v>
          </cell>
          <cell r="S51">
            <v>0</v>
          </cell>
          <cell r="V51">
            <v>0</v>
          </cell>
        </row>
        <row r="55">
          <cell r="X55">
            <v>323.5</v>
          </cell>
        </row>
        <row r="56">
          <cell r="D56">
            <v>16</v>
          </cell>
          <cell r="G56">
            <v>1886.9</v>
          </cell>
          <cell r="I56">
            <v>0</v>
          </cell>
          <cell r="L56">
            <v>0</v>
          </cell>
          <cell r="N56">
            <v>1</v>
          </cell>
          <cell r="Q56">
            <v>72.4</v>
          </cell>
          <cell r="S56">
            <v>0</v>
          </cell>
          <cell r="V56">
            <v>0</v>
          </cell>
        </row>
        <row r="60">
          <cell r="D60">
            <v>17</v>
          </cell>
          <cell r="I60">
            <v>3</v>
          </cell>
          <cell r="L60">
            <v>164.10000000000002</v>
          </cell>
          <cell r="N60">
            <v>3</v>
          </cell>
          <cell r="Q60">
            <v>197.6</v>
          </cell>
          <cell r="S60">
            <v>0</v>
          </cell>
          <cell r="V60">
            <v>0</v>
          </cell>
        </row>
        <row r="65">
          <cell r="D65">
            <v>12</v>
          </cell>
          <cell r="I65">
            <v>1</v>
          </cell>
          <cell r="N65">
            <v>0</v>
          </cell>
          <cell r="Q65">
            <v>0</v>
          </cell>
          <cell r="S65">
            <v>0</v>
          </cell>
          <cell r="V65">
            <v>0</v>
          </cell>
        </row>
        <row r="70">
          <cell r="D70">
            <v>14</v>
          </cell>
          <cell r="G70">
            <v>1563.6000000000001</v>
          </cell>
          <cell r="I70">
            <v>0</v>
          </cell>
          <cell r="L70">
            <v>0</v>
          </cell>
          <cell r="N70">
            <v>0</v>
          </cell>
          <cell r="Q70">
            <v>0</v>
          </cell>
          <cell r="S70">
            <v>0</v>
          </cell>
          <cell r="V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">
          <cell r="G5">
            <v>526.8</v>
          </cell>
          <cell r="I5">
            <v>12</v>
          </cell>
          <cell r="L5">
            <v>659.9</v>
          </cell>
          <cell r="N5">
            <v>6</v>
          </cell>
          <cell r="Q5">
            <v>262.1</v>
          </cell>
          <cell r="S5">
            <v>2</v>
          </cell>
          <cell r="V5">
            <v>108.4</v>
          </cell>
        </row>
        <row r="6">
          <cell r="I6">
            <v>16</v>
          </cell>
          <cell r="L6">
            <v>1026.8999999999999</v>
          </cell>
          <cell r="N6">
            <v>6</v>
          </cell>
          <cell r="Q6">
            <v>334.4</v>
          </cell>
          <cell r="S6">
            <v>0</v>
          </cell>
        </row>
        <row r="10">
          <cell r="L10">
            <v>696.5999999999998</v>
          </cell>
          <cell r="Q10">
            <v>318.4</v>
          </cell>
          <cell r="S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Беринга др."/>
      <sheetName val=" Горького Парт. Мира"/>
      <sheetName val="Сводная"/>
    </sheetNames>
    <sheetDataSet>
      <sheetData sheetId="2">
        <row r="19">
          <cell r="L1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</sheetNames>
    <sheetDataSet>
      <sheetData sheetId="0">
        <row r="1209">
          <cell r="H1209">
            <v>692.8000000000001</v>
          </cell>
          <cell r="Y1209">
            <v>73.7</v>
          </cell>
        </row>
        <row r="1345">
          <cell r="Y1345">
            <v>72.7</v>
          </cell>
        </row>
        <row r="1938">
          <cell r="Z1938">
            <v>53.4</v>
          </cell>
        </row>
      </sheetData>
      <sheetData sheetId="1">
        <row r="5">
          <cell r="X5">
            <v>362.3</v>
          </cell>
        </row>
        <row r="6">
          <cell r="X6">
            <v>202.9</v>
          </cell>
        </row>
        <row r="8">
          <cell r="F8">
            <v>11</v>
          </cell>
          <cell r="K8">
            <v>8</v>
          </cell>
          <cell r="L8">
            <v>443.59999999999997</v>
          </cell>
          <cell r="P8">
            <v>10</v>
          </cell>
          <cell r="Q8">
            <v>461.5</v>
          </cell>
          <cell r="S8">
            <v>3</v>
          </cell>
          <cell r="V8">
            <v>142.7</v>
          </cell>
        </row>
        <row r="9">
          <cell r="F9">
            <v>19</v>
          </cell>
          <cell r="X9">
            <v>41</v>
          </cell>
        </row>
        <row r="10">
          <cell r="F10">
            <v>22</v>
          </cell>
        </row>
        <row r="11">
          <cell r="F11">
            <v>19</v>
          </cell>
          <cell r="Q11">
            <v>0</v>
          </cell>
          <cell r="V11">
            <v>0</v>
          </cell>
        </row>
        <row r="12">
          <cell r="F12">
            <v>22</v>
          </cell>
          <cell r="G12">
            <v>1242</v>
          </cell>
          <cell r="K12">
            <v>0</v>
          </cell>
          <cell r="L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F13">
            <v>19</v>
          </cell>
          <cell r="G13">
            <v>1083.3999999999999</v>
          </cell>
          <cell r="K13">
            <v>2</v>
          </cell>
          <cell r="L13">
            <v>81.8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  <cell r="X13">
            <v>75.8</v>
          </cell>
        </row>
        <row r="14">
          <cell r="F14">
            <v>23</v>
          </cell>
          <cell r="G14">
            <v>1189.6</v>
          </cell>
          <cell r="K14">
            <v>12</v>
          </cell>
          <cell r="L14">
            <v>607.5000000000001</v>
          </cell>
          <cell r="P14">
            <v>3</v>
          </cell>
          <cell r="Q14">
            <v>145.6</v>
          </cell>
          <cell r="S14">
            <v>0</v>
          </cell>
          <cell r="V14">
            <v>0</v>
          </cell>
        </row>
        <row r="15">
          <cell r="F15">
            <v>10</v>
          </cell>
          <cell r="K15">
            <v>10</v>
          </cell>
          <cell r="L15">
            <v>495.90000000000003</v>
          </cell>
          <cell r="P15">
            <v>10</v>
          </cell>
          <cell r="Q15">
            <v>450.59999999999997</v>
          </cell>
          <cell r="S15">
            <v>2</v>
          </cell>
          <cell r="V15">
            <v>126.5</v>
          </cell>
        </row>
        <row r="16">
          <cell r="F16">
            <v>5</v>
          </cell>
          <cell r="G16">
            <v>222.4</v>
          </cell>
        </row>
        <row r="17">
          <cell r="F17">
            <v>12</v>
          </cell>
        </row>
        <row r="18">
          <cell r="V18">
            <v>45.7</v>
          </cell>
        </row>
        <row r="19">
          <cell r="V19">
            <v>0</v>
          </cell>
        </row>
        <row r="20">
          <cell r="F20">
            <v>14</v>
          </cell>
          <cell r="G20">
            <v>691.7</v>
          </cell>
          <cell r="K20">
            <v>13</v>
          </cell>
          <cell r="L20">
            <v>628.4</v>
          </cell>
          <cell r="P20">
            <v>3</v>
          </cell>
          <cell r="Q20">
            <v>139.60000000000002</v>
          </cell>
          <cell r="S20">
            <v>2</v>
          </cell>
          <cell r="V20">
            <v>110</v>
          </cell>
          <cell r="X20">
            <v>369.9</v>
          </cell>
        </row>
        <row r="21">
          <cell r="F21">
            <v>11</v>
          </cell>
          <cell r="G21">
            <v>526.6999999999999</v>
          </cell>
          <cell r="K21">
            <v>16</v>
          </cell>
          <cell r="P21">
            <v>5</v>
          </cell>
          <cell r="Q21">
            <v>249.89999999999998</v>
          </cell>
          <cell r="S21">
            <v>0</v>
          </cell>
          <cell r="X21">
            <v>395.5</v>
          </cell>
        </row>
        <row r="22">
          <cell r="F22">
            <v>8</v>
          </cell>
          <cell r="G22">
            <v>356</v>
          </cell>
          <cell r="K22">
            <v>10</v>
          </cell>
          <cell r="L22">
            <v>512.9</v>
          </cell>
          <cell r="P22">
            <v>13</v>
          </cell>
          <cell r="Q22">
            <v>626.3</v>
          </cell>
          <cell r="S22">
            <v>1</v>
          </cell>
          <cell r="V22">
            <v>54.2</v>
          </cell>
        </row>
        <row r="23">
          <cell r="F23">
            <v>20</v>
          </cell>
          <cell r="G23">
            <v>964.3000000000002</v>
          </cell>
          <cell r="K23">
            <v>4</v>
          </cell>
          <cell r="L23">
            <v>184.3</v>
          </cell>
          <cell r="P23">
            <v>4</v>
          </cell>
          <cell r="Q23">
            <v>159.7</v>
          </cell>
          <cell r="S23">
            <v>1</v>
          </cell>
          <cell r="V23">
            <v>43.1</v>
          </cell>
        </row>
        <row r="24">
          <cell r="F24">
            <v>5</v>
          </cell>
        </row>
        <row r="25">
          <cell r="F25">
            <v>11</v>
          </cell>
          <cell r="K25">
            <v>13</v>
          </cell>
          <cell r="L25">
            <v>570.2</v>
          </cell>
          <cell r="P25">
            <v>7</v>
          </cell>
          <cell r="Q25">
            <v>347.7</v>
          </cell>
          <cell r="S25">
            <v>1</v>
          </cell>
          <cell r="V25">
            <v>50</v>
          </cell>
          <cell r="Y25">
            <v>53.9</v>
          </cell>
        </row>
        <row r="26">
          <cell r="F26">
            <v>13</v>
          </cell>
          <cell r="K26">
            <v>11</v>
          </cell>
          <cell r="L26">
            <v>408.8</v>
          </cell>
          <cell r="P26">
            <v>10</v>
          </cell>
          <cell r="S26">
            <v>0</v>
          </cell>
          <cell r="V26">
            <v>0</v>
          </cell>
        </row>
        <row r="27">
          <cell r="F27">
            <v>10</v>
          </cell>
          <cell r="G27">
            <v>710.1999999999999</v>
          </cell>
          <cell r="K27">
            <v>17</v>
          </cell>
          <cell r="L27">
            <v>1283</v>
          </cell>
          <cell r="P27">
            <v>18</v>
          </cell>
          <cell r="Q27">
            <v>1228.6999999999998</v>
          </cell>
          <cell r="S27">
            <v>0</v>
          </cell>
          <cell r="V27">
            <v>0</v>
          </cell>
        </row>
        <row r="28">
          <cell r="F28">
            <v>10</v>
          </cell>
          <cell r="G28">
            <v>378.40000000000003</v>
          </cell>
          <cell r="K28">
            <v>9</v>
          </cell>
          <cell r="L28">
            <v>388.3</v>
          </cell>
          <cell r="P28">
            <v>10</v>
          </cell>
          <cell r="Q28">
            <v>425.90000000000003</v>
          </cell>
          <cell r="S28">
            <v>3</v>
          </cell>
          <cell r="V28">
            <v>131.7</v>
          </cell>
        </row>
        <row r="29">
          <cell r="F29">
            <v>13</v>
          </cell>
          <cell r="K29">
            <v>8</v>
          </cell>
          <cell r="L29">
            <v>289.59999999999997</v>
          </cell>
          <cell r="P29">
            <v>10</v>
          </cell>
          <cell r="Q29">
            <v>354.9</v>
          </cell>
          <cell r="S29">
            <v>0</v>
          </cell>
          <cell r="V29">
            <v>0</v>
          </cell>
        </row>
        <row r="30">
          <cell r="F30">
            <v>11</v>
          </cell>
          <cell r="K30">
            <v>6</v>
          </cell>
          <cell r="L30">
            <v>245.10000000000002</v>
          </cell>
          <cell r="P30">
            <v>18</v>
          </cell>
          <cell r="Q30">
            <v>718.1999999999999</v>
          </cell>
          <cell r="S30">
            <v>1</v>
          </cell>
          <cell r="V30">
            <v>30.6</v>
          </cell>
          <cell r="X30">
            <v>104.4</v>
          </cell>
        </row>
        <row r="31">
          <cell r="F31">
            <v>11</v>
          </cell>
          <cell r="G31">
            <v>552.2</v>
          </cell>
          <cell r="K31">
            <v>17</v>
          </cell>
          <cell r="L31">
            <v>899.4</v>
          </cell>
          <cell r="P31">
            <v>10</v>
          </cell>
          <cell r="S31">
            <v>0</v>
          </cell>
          <cell r="V31">
            <v>0</v>
          </cell>
        </row>
        <row r="32">
          <cell r="F32">
            <v>11</v>
          </cell>
          <cell r="K32">
            <v>8</v>
          </cell>
          <cell r="L32">
            <v>400.99999999999994</v>
          </cell>
          <cell r="P32">
            <v>13</v>
          </cell>
          <cell r="S32">
            <v>0</v>
          </cell>
          <cell r="V32">
            <v>0</v>
          </cell>
        </row>
        <row r="33">
          <cell r="F33">
            <v>8</v>
          </cell>
          <cell r="K33">
            <v>10</v>
          </cell>
          <cell r="P33">
            <v>13</v>
          </cell>
          <cell r="S33">
            <v>1</v>
          </cell>
        </row>
        <row r="34">
          <cell r="F34">
            <v>14</v>
          </cell>
          <cell r="K34">
            <v>9</v>
          </cell>
          <cell r="L34">
            <v>497.3</v>
          </cell>
          <cell r="P34">
            <v>14</v>
          </cell>
          <cell r="Q34">
            <v>697.8000000000001</v>
          </cell>
          <cell r="S34">
            <v>0</v>
          </cell>
          <cell r="V34">
            <v>0</v>
          </cell>
        </row>
        <row r="35">
          <cell r="F35">
            <v>13</v>
          </cell>
          <cell r="G35">
            <v>647.6</v>
          </cell>
          <cell r="K35">
            <v>12</v>
          </cell>
          <cell r="L35">
            <v>596.7999999999998</v>
          </cell>
          <cell r="P35">
            <v>11</v>
          </cell>
          <cell r="Q35">
            <v>568.2</v>
          </cell>
          <cell r="S35">
            <v>2</v>
          </cell>
          <cell r="V35">
            <v>107.6</v>
          </cell>
        </row>
        <row r="36">
          <cell r="F36">
            <v>19</v>
          </cell>
          <cell r="G36">
            <v>814.0999999999999</v>
          </cell>
          <cell r="K36">
            <v>8</v>
          </cell>
          <cell r="L36">
            <v>340.29999999999995</v>
          </cell>
          <cell r="P36">
            <v>9</v>
          </cell>
          <cell r="S36">
            <v>0</v>
          </cell>
          <cell r="V36">
            <v>0</v>
          </cell>
        </row>
        <row r="37">
          <cell r="F37">
            <v>15</v>
          </cell>
          <cell r="G37">
            <v>693.3000000000001</v>
          </cell>
          <cell r="K37">
            <v>15</v>
          </cell>
          <cell r="L37">
            <v>782.1000000000001</v>
          </cell>
          <cell r="P37">
            <v>8</v>
          </cell>
          <cell r="Q37">
            <v>376</v>
          </cell>
          <cell r="S37">
            <v>0</v>
          </cell>
          <cell r="V37">
            <v>0</v>
          </cell>
        </row>
        <row r="39">
          <cell r="V39">
            <v>0</v>
          </cell>
        </row>
        <row r="41">
          <cell r="F41">
            <v>5</v>
          </cell>
          <cell r="G41">
            <v>183.4</v>
          </cell>
          <cell r="K41">
            <v>0</v>
          </cell>
          <cell r="P41">
            <v>1</v>
          </cell>
          <cell r="S41">
            <v>0</v>
          </cell>
          <cell r="X41">
            <v>115.69999999999999</v>
          </cell>
        </row>
        <row r="43">
          <cell r="F43">
            <v>18</v>
          </cell>
          <cell r="G43">
            <v>1007.3</v>
          </cell>
          <cell r="K43">
            <v>33</v>
          </cell>
          <cell r="L43">
            <v>1631.2000000000003</v>
          </cell>
          <cell r="P43">
            <v>11</v>
          </cell>
          <cell r="Q43">
            <v>546.2</v>
          </cell>
          <cell r="S43">
            <v>2</v>
          </cell>
          <cell r="V43">
            <v>74.9</v>
          </cell>
        </row>
        <row r="45">
          <cell r="F45">
            <v>17</v>
          </cell>
          <cell r="G45">
            <v>1269.8</v>
          </cell>
          <cell r="K45">
            <v>10</v>
          </cell>
          <cell r="P45">
            <v>4</v>
          </cell>
          <cell r="Q45">
            <v>125.9</v>
          </cell>
          <cell r="S45">
            <v>0</v>
          </cell>
          <cell r="V45">
            <v>0</v>
          </cell>
        </row>
        <row r="46">
          <cell r="F46">
            <v>9</v>
          </cell>
          <cell r="K46">
            <v>13</v>
          </cell>
          <cell r="P46">
            <v>10</v>
          </cell>
          <cell r="Q46">
            <v>479.3</v>
          </cell>
          <cell r="S46">
            <v>0</v>
          </cell>
          <cell r="V46">
            <v>0</v>
          </cell>
        </row>
        <row r="47">
          <cell r="F47">
            <v>14</v>
          </cell>
          <cell r="G47">
            <v>654.1000000000001</v>
          </cell>
          <cell r="K47">
            <v>7</v>
          </cell>
          <cell r="L47">
            <v>375.3</v>
          </cell>
          <cell r="P47">
            <v>10</v>
          </cell>
          <cell r="Q47">
            <v>409.6000000000001</v>
          </cell>
          <cell r="S47">
            <v>1</v>
          </cell>
          <cell r="V47">
            <v>71</v>
          </cell>
          <cell r="X47">
            <v>394.2</v>
          </cell>
        </row>
        <row r="48">
          <cell r="F48">
            <v>8</v>
          </cell>
          <cell r="G48">
            <v>280.5</v>
          </cell>
          <cell r="K48">
            <v>0</v>
          </cell>
          <cell r="L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Y48">
            <v>102.4</v>
          </cell>
        </row>
        <row r="49">
          <cell r="F49">
            <v>16</v>
          </cell>
          <cell r="G49">
            <v>663.2000000000002</v>
          </cell>
          <cell r="K49">
            <v>13</v>
          </cell>
          <cell r="L49">
            <v>523.6</v>
          </cell>
          <cell r="P49">
            <v>15</v>
          </cell>
          <cell r="Q49">
            <v>540.4</v>
          </cell>
          <cell r="S49">
            <v>0</v>
          </cell>
          <cell r="V49">
            <v>0</v>
          </cell>
          <cell r="X49">
            <v>131</v>
          </cell>
        </row>
        <row r="50">
          <cell r="F50">
            <v>2</v>
          </cell>
          <cell r="G50">
            <v>179.8</v>
          </cell>
          <cell r="K50">
            <v>0</v>
          </cell>
          <cell r="L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F51">
            <v>2</v>
          </cell>
          <cell r="G51">
            <v>177.6</v>
          </cell>
          <cell r="K51">
            <v>0</v>
          </cell>
          <cell r="L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F52">
            <v>20</v>
          </cell>
          <cell r="G52">
            <v>932.2</v>
          </cell>
          <cell r="K52">
            <v>3</v>
          </cell>
          <cell r="P52">
            <v>0</v>
          </cell>
          <cell r="Q52">
            <v>0</v>
          </cell>
          <cell r="S52">
            <v>1</v>
          </cell>
          <cell r="V52">
            <v>50.5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D 250706"/>
    </sheetNames>
    <sheetDataSet>
      <sheetData sheetId="0">
        <row r="181">
          <cell r="D181">
            <v>382.9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END 250706"/>
    </sheetNames>
    <sheetDataSet>
      <sheetData sheetId="1">
        <row r="5">
          <cell r="F5">
            <v>14</v>
          </cell>
          <cell r="G5">
            <v>638.3999999999999</v>
          </cell>
          <cell r="K5">
            <v>10</v>
          </cell>
          <cell r="L5">
            <v>494.7</v>
          </cell>
          <cell r="P5">
            <v>6</v>
          </cell>
          <cell r="Q5">
            <v>321.7</v>
          </cell>
          <cell r="S5">
            <v>2</v>
          </cell>
          <cell r="V5">
            <v>108.30000000000001</v>
          </cell>
        </row>
        <row r="6">
          <cell r="F6">
            <v>10</v>
          </cell>
          <cell r="G6">
            <v>494.70000000000005</v>
          </cell>
          <cell r="K6">
            <v>13</v>
          </cell>
          <cell r="L6">
            <v>634.9</v>
          </cell>
          <cell r="P6">
            <v>8</v>
          </cell>
          <cell r="Q6">
            <v>380.5</v>
          </cell>
          <cell r="S6">
            <v>1</v>
          </cell>
          <cell r="V6">
            <v>54.7</v>
          </cell>
        </row>
        <row r="7">
          <cell r="F7">
            <v>11</v>
          </cell>
          <cell r="L7">
            <v>613.9000000000001</v>
          </cell>
          <cell r="Q7">
            <v>343</v>
          </cell>
          <cell r="V7">
            <v>50.7</v>
          </cell>
        </row>
        <row r="9">
          <cell r="G9">
            <v>1032.9999999999998</v>
          </cell>
          <cell r="K9">
            <v>4</v>
          </cell>
          <cell r="P9">
            <v>0</v>
          </cell>
          <cell r="Q9">
            <v>0</v>
          </cell>
          <cell r="S9">
            <v>0</v>
          </cell>
        </row>
        <row r="10">
          <cell r="K10">
            <v>2</v>
          </cell>
          <cell r="L10">
            <v>101.2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G11">
            <v>934</v>
          </cell>
          <cell r="K11">
            <v>5</v>
          </cell>
          <cell r="L11">
            <v>351.70000000000005</v>
          </cell>
          <cell r="P11">
            <v>0</v>
          </cell>
          <cell r="S11">
            <v>0</v>
          </cell>
        </row>
        <row r="16">
          <cell r="K16">
            <v>1</v>
          </cell>
          <cell r="L16">
            <v>43</v>
          </cell>
          <cell r="P16">
            <v>2</v>
          </cell>
          <cell r="Q16">
            <v>97.8</v>
          </cell>
          <cell r="S16">
            <v>0</v>
          </cell>
          <cell r="V16">
            <v>0</v>
          </cell>
        </row>
        <row r="17">
          <cell r="G17">
            <v>498.5</v>
          </cell>
          <cell r="K17">
            <v>13</v>
          </cell>
          <cell r="L17">
            <v>532.5</v>
          </cell>
          <cell r="P17">
            <v>6</v>
          </cell>
          <cell r="Q17">
            <v>223.70000000000002</v>
          </cell>
          <cell r="S17">
            <v>1</v>
          </cell>
          <cell r="V17">
            <v>42.8</v>
          </cell>
        </row>
        <row r="24">
          <cell r="K24">
            <v>11</v>
          </cell>
          <cell r="L24">
            <v>545.5999999999999</v>
          </cell>
          <cell r="P24">
            <v>14</v>
          </cell>
          <cell r="Q24">
            <v>654</v>
          </cell>
          <cell r="S24">
            <v>2</v>
          </cell>
          <cell r="V24">
            <v>122.1</v>
          </cell>
        </row>
        <row r="29">
          <cell r="G29">
            <v>565.6000000000001</v>
          </cell>
        </row>
        <row r="41">
          <cell r="L41">
            <v>0</v>
          </cell>
          <cell r="Q41">
            <v>38.5</v>
          </cell>
          <cell r="V41">
            <v>0</v>
          </cell>
        </row>
        <row r="45">
          <cell r="F45">
            <v>0</v>
          </cell>
          <cell r="G45">
            <v>0</v>
          </cell>
          <cell r="K45">
            <v>0</v>
          </cell>
          <cell r="L45">
            <v>0</v>
          </cell>
          <cell r="P45">
            <v>1</v>
          </cell>
          <cell r="Q45">
            <v>43.2</v>
          </cell>
          <cell r="S45">
            <v>0</v>
          </cell>
          <cell r="V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4"/>
  <sheetViews>
    <sheetView tabSelected="1" zoomScale="75" zoomScaleNormal="75" zoomScalePageLayoutView="0" workbookViewId="0" topLeftCell="A1">
      <pane xSplit="2" ySplit="8" topLeftCell="C1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J186" sqref="BJ186"/>
    </sheetView>
  </sheetViews>
  <sheetFormatPr defaultColWidth="9.140625" defaultRowHeight="12.75"/>
  <cols>
    <col min="1" max="1" width="5.140625" style="2" customWidth="1"/>
    <col min="2" max="2" width="12.140625" style="2" customWidth="1"/>
    <col min="3" max="3" width="17.57421875" style="2" customWidth="1"/>
    <col min="4" max="4" width="12.57421875" style="2" customWidth="1"/>
    <col min="5" max="5" width="13.28125" style="2" customWidth="1"/>
    <col min="6" max="6" width="14.28125" style="2" customWidth="1"/>
    <col min="7" max="7" width="8.421875" style="2" customWidth="1"/>
    <col min="8" max="8" width="16.57421875" style="2" customWidth="1"/>
    <col min="9" max="9" width="11.28125" style="2" customWidth="1"/>
    <col min="10" max="10" width="10.7109375" style="2" customWidth="1"/>
    <col min="11" max="11" width="10.8515625" style="2" customWidth="1"/>
    <col min="12" max="12" width="7.57421875" style="2" customWidth="1"/>
    <col min="13" max="13" width="10.8515625" style="2" customWidth="1"/>
    <col min="14" max="14" width="9.8515625" style="2" customWidth="1"/>
    <col min="15" max="15" width="9.140625" style="2" customWidth="1"/>
    <col min="16" max="17" width="8.7109375" style="2" customWidth="1"/>
    <col min="18" max="18" width="12.00390625" style="2" customWidth="1"/>
    <col min="19" max="19" width="12.421875" style="2" customWidth="1"/>
    <col min="20" max="20" width="8.57421875" style="2" customWidth="1"/>
    <col min="21" max="21" width="11.28125" style="2" customWidth="1"/>
    <col min="22" max="22" width="11.8515625" style="2" customWidth="1"/>
    <col min="23" max="23" width="13.140625" style="2" customWidth="1"/>
    <col min="24" max="24" width="13.28125" style="2" customWidth="1"/>
    <col min="25" max="25" width="12.7109375" style="2" customWidth="1"/>
    <col min="26" max="26" width="12.00390625" style="2" customWidth="1"/>
    <col min="27" max="27" width="8.28125" style="2" customWidth="1"/>
    <col min="28" max="28" width="10.140625" style="2" customWidth="1"/>
    <col min="29" max="29" width="10.8515625" style="2" customWidth="1"/>
    <col min="30" max="30" width="9.7109375" style="2" customWidth="1"/>
    <col min="31" max="31" width="10.140625" style="2" customWidth="1"/>
    <col min="32" max="33" width="9.140625" style="2" customWidth="1"/>
    <col min="34" max="35" width="9.57421875" style="2" customWidth="1"/>
    <col min="36" max="36" width="9.8515625" style="2" customWidth="1"/>
    <col min="37" max="37" width="8.8515625" style="2" customWidth="1"/>
    <col min="38" max="38" width="10.00390625" style="2" customWidth="1"/>
    <col min="39" max="39" width="10.7109375" style="2" customWidth="1"/>
    <col min="40" max="40" width="8.7109375" style="2" customWidth="1"/>
    <col min="41" max="41" width="9.57421875" style="2" customWidth="1"/>
    <col min="42" max="42" width="8.140625" style="2" customWidth="1"/>
    <col min="43" max="43" width="10.8515625" style="2" customWidth="1"/>
    <col min="44" max="44" width="10.421875" style="2" customWidth="1"/>
    <col min="45" max="45" width="8.7109375" style="2" customWidth="1"/>
    <col min="46" max="46" width="10.28125" style="2" customWidth="1"/>
    <col min="47" max="47" width="10.8515625" style="2" customWidth="1"/>
    <col min="48" max="48" width="7.421875" style="2" customWidth="1"/>
    <col min="49" max="49" width="13.8515625" style="2" customWidth="1"/>
    <col min="50" max="50" width="12.421875" style="2" customWidth="1"/>
    <col min="51" max="51" width="13.57421875" style="2" customWidth="1"/>
    <col min="52" max="52" width="10.8515625" style="2" customWidth="1"/>
    <col min="53" max="53" width="9.7109375" style="2" customWidth="1"/>
    <col min="54" max="54" width="10.421875" style="2" customWidth="1"/>
    <col min="55" max="55" width="10.8515625" style="2" customWidth="1"/>
    <col min="56" max="56" width="9.140625" style="2" customWidth="1"/>
    <col min="57" max="57" width="10.421875" style="2" customWidth="1"/>
    <col min="58" max="58" width="10.140625" style="2" customWidth="1"/>
    <col min="59" max="60" width="10.7109375" style="2" customWidth="1"/>
    <col min="61" max="61" width="8.57421875" style="2" customWidth="1"/>
    <col min="62" max="62" width="11.00390625" style="2" customWidth="1"/>
    <col min="63" max="63" width="10.28125" style="2" customWidth="1"/>
    <col min="64" max="64" width="11.28125" style="2" customWidth="1"/>
    <col min="65" max="65" width="11.57421875" style="2" customWidth="1"/>
    <col min="66" max="66" width="9.140625" style="2" customWidth="1"/>
    <col min="67" max="67" width="11.57421875" style="2" customWidth="1"/>
    <col min="68" max="68" width="8.28125" style="2" customWidth="1"/>
    <col min="69" max="69" width="8.7109375" style="2" customWidth="1"/>
    <col min="70" max="70" width="9.28125" style="2" customWidth="1"/>
    <col min="71" max="71" width="9.140625" style="2" customWidth="1"/>
    <col min="72" max="72" width="9.7109375" style="2" customWidth="1"/>
    <col min="73" max="74" width="8.7109375" style="2" customWidth="1"/>
    <col min="75" max="75" width="11.57421875" style="2" customWidth="1"/>
    <col min="76" max="76" width="10.421875" style="2" customWidth="1"/>
    <col min="77" max="77" width="9.28125" style="2" customWidth="1"/>
    <col min="78" max="78" width="8.140625" style="2" customWidth="1"/>
    <col min="79" max="79" width="8.7109375" style="2" customWidth="1"/>
    <col min="80" max="80" width="10.7109375" style="2" customWidth="1"/>
    <col min="81" max="82" width="8.7109375" style="2" customWidth="1"/>
    <col min="83" max="83" width="8.57421875" style="2" customWidth="1"/>
    <col min="84" max="84" width="13.00390625" style="2" customWidth="1"/>
    <col min="85" max="85" width="13.28125" style="2" customWidth="1"/>
    <col min="86" max="86" width="13.57421875" style="2" customWidth="1"/>
    <col min="87" max="87" width="13.28125" style="2" customWidth="1"/>
    <col min="88" max="88" width="13.00390625" style="2" customWidth="1"/>
    <col min="89" max="89" width="12.421875" style="2" customWidth="1"/>
    <col min="90" max="90" width="8.00390625" style="2" customWidth="1"/>
    <col min="91" max="91" width="12.8515625" style="2" customWidth="1"/>
    <col min="92" max="92" width="12.140625" style="2" customWidth="1"/>
    <col min="93" max="93" width="8.7109375" style="2" customWidth="1"/>
    <col min="94" max="94" width="14.7109375" style="297" customWidth="1"/>
    <col min="95" max="95" width="16.00390625" style="236" customWidth="1"/>
    <col min="96" max="176" width="9.140625" style="2" customWidth="1"/>
    <col min="177" max="16384" width="9.140625" style="1" customWidth="1"/>
  </cols>
  <sheetData>
    <row r="1" spans="1:94" ht="12.75">
      <c r="A1" s="290" t="s">
        <v>166</v>
      </c>
      <c r="J1" s="384" t="s">
        <v>402</v>
      </c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CP1" s="371"/>
    </row>
    <row r="2" spans="2:94" ht="12.75">
      <c r="B2" s="2" t="s">
        <v>257</v>
      </c>
      <c r="CP2" s="371"/>
    </row>
    <row r="3" ht="12.75" hidden="1"/>
    <row r="4" ht="12.75" hidden="1"/>
    <row r="5" ht="12.75" hidden="1"/>
    <row r="6" spans="1:95" ht="58.5" customHeight="1">
      <c r="A6" s="386" t="s">
        <v>0</v>
      </c>
      <c r="B6" s="386" t="s">
        <v>1</v>
      </c>
      <c r="C6" s="386" t="s">
        <v>262</v>
      </c>
      <c r="D6" s="390" t="s">
        <v>341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2"/>
      <c r="AT6" s="383" t="s">
        <v>361</v>
      </c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 t="s">
        <v>387</v>
      </c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 t="s">
        <v>399</v>
      </c>
      <c r="CH6" s="402"/>
      <c r="CI6" s="402"/>
      <c r="CJ6" s="402"/>
      <c r="CK6" s="402"/>
      <c r="CL6" s="402"/>
      <c r="CM6" s="402"/>
      <c r="CN6" s="402"/>
      <c r="CO6" s="402"/>
      <c r="CP6" s="400" t="s">
        <v>400</v>
      </c>
      <c r="CQ6" s="386" t="s">
        <v>288</v>
      </c>
    </row>
    <row r="7" spans="1:95" ht="84" customHeight="1">
      <c r="A7" s="387"/>
      <c r="B7" s="387"/>
      <c r="C7" s="399"/>
      <c r="D7" s="395" t="s">
        <v>292</v>
      </c>
      <c r="E7" s="382"/>
      <c r="F7" s="382"/>
      <c r="G7" s="382"/>
      <c r="H7" s="366" t="s">
        <v>294</v>
      </c>
      <c r="I7" s="396" t="s">
        <v>296</v>
      </c>
      <c r="J7" s="397"/>
      <c r="K7" s="397"/>
      <c r="L7" s="398"/>
      <c r="M7" s="382" t="s">
        <v>303</v>
      </c>
      <c r="N7" s="382"/>
      <c r="O7" s="382"/>
      <c r="P7" s="382"/>
      <c r="Q7" s="382"/>
      <c r="R7" s="381" t="s">
        <v>309</v>
      </c>
      <c r="S7" s="381"/>
      <c r="T7" s="381"/>
      <c r="U7" s="381" t="s">
        <v>319</v>
      </c>
      <c r="V7" s="382"/>
      <c r="W7" s="382"/>
      <c r="X7" s="382"/>
      <c r="Y7" s="382"/>
      <c r="Z7" s="382"/>
      <c r="AA7" s="382"/>
      <c r="AB7" s="382" t="s">
        <v>320</v>
      </c>
      <c r="AC7" s="382"/>
      <c r="AD7" s="382"/>
      <c r="AE7" s="382"/>
      <c r="AF7" s="382" t="s">
        <v>330</v>
      </c>
      <c r="AG7" s="382"/>
      <c r="AH7" s="382"/>
      <c r="AI7" s="382"/>
      <c r="AJ7" s="382"/>
      <c r="AK7" s="382"/>
      <c r="AL7" s="389" t="s">
        <v>331</v>
      </c>
      <c r="AM7" s="369" t="s">
        <v>332</v>
      </c>
      <c r="AN7" s="389" t="s">
        <v>335</v>
      </c>
      <c r="AO7" s="382"/>
      <c r="AP7" s="382"/>
      <c r="AQ7" s="382" t="s">
        <v>337</v>
      </c>
      <c r="AR7" s="382"/>
      <c r="AS7" s="382"/>
      <c r="AT7" s="382" t="s">
        <v>344</v>
      </c>
      <c r="AU7" s="382"/>
      <c r="AV7" s="382"/>
      <c r="AW7" s="382" t="s">
        <v>358</v>
      </c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 t="s">
        <v>359</v>
      </c>
      <c r="BK7" s="382" t="s">
        <v>360</v>
      </c>
      <c r="BL7" s="382" t="s">
        <v>367</v>
      </c>
      <c r="BM7" s="382"/>
      <c r="BN7" s="382"/>
      <c r="BO7" s="382"/>
      <c r="BP7" s="382"/>
      <c r="BQ7" s="382" t="s">
        <v>374</v>
      </c>
      <c r="BR7" s="382"/>
      <c r="BS7" s="382"/>
      <c r="BT7" s="382"/>
      <c r="BU7" s="382"/>
      <c r="BV7" s="382"/>
      <c r="BW7" s="382" t="s">
        <v>380</v>
      </c>
      <c r="BX7" s="401"/>
      <c r="BY7" s="401"/>
      <c r="BZ7" s="401"/>
      <c r="CA7" s="401"/>
      <c r="CB7" s="382" t="s">
        <v>384</v>
      </c>
      <c r="CC7" s="382"/>
      <c r="CD7" s="382"/>
      <c r="CE7" s="382" t="s">
        <v>385</v>
      </c>
      <c r="CF7" s="382" t="s">
        <v>386</v>
      </c>
      <c r="CG7" s="382" t="s">
        <v>394</v>
      </c>
      <c r="CH7" s="382"/>
      <c r="CI7" s="382"/>
      <c r="CJ7" s="382"/>
      <c r="CK7" s="382"/>
      <c r="CL7" s="382"/>
      <c r="CM7" s="382" t="s">
        <v>398</v>
      </c>
      <c r="CN7" s="401"/>
      <c r="CO7" s="401"/>
      <c r="CP7" s="388"/>
      <c r="CQ7" s="388"/>
    </row>
    <row r="8" spans="1:98" ht="222" customHeight="1">
      <c r="A8" s="387"/>
      <c r="B8" s="387"/>
      <c r="C8" s="399"/>
      <c r="D8" s="367" t="s">
        <v>302</v>
      </c>
      <c r="E8" s="367" t="s">
        <v>301</v>
      </c>
      <c r="F8" s="367" t="s">
        <v>291</v>
      </c>
      <c r="G8" s="368" t="s">
        <v>293</v>
      </c>
      <c r="H8" s="367" t="s">
        <v>295</v>
      </c>
      <c r="I8" s="367" t="s">
        <v>297</v>
      </c>
      <c r="J8" s="367" t="s">
        <v>298</v>
      </c>
      <c r="K8" s="367" t="s">
        <v>299</v>
      </c>
      <c r="L8" s="368" t="s">
        <v>300</v>
      </c>
      <c r="M8" s="367" t="s">
        <v>304</v>
      </c>
      <c r="N8" s="367" t="s">
        <v>305</v>
      </c>
      <c r="O8" s="367" t="s">
        <v>306</v>
      </c>
      <c r="P8" s="367" t="s">
        <v>307</v>
      </c>
      <c r="Q8" s="368" t="s">
        <v>308</v>
      </c>
      <c r="R8" s="367" t="s">
        <v>310</v>
      </c>
      <c r="S8" s="367" t="s">
        <v>307</v>
      </c>
      <c r="T8" s="368" t="s">
        <v>311</v>
      </c>
      <c r="U8" s="367" t="s">
        <v>312</v>
      </c>
      <c r="V8" s="367" t="s">
        <v>313</v>
      </c>
      <c r="W8" s="367" t="s">
        <v>314</v>
      </c>
      <c r="X8" s="367" t="s">
        <v>315</v>
      </c>
      <c r="Y8" s="367" t="s">
        <v>316</v>
      </c>
      <c r="Z8" s="367" t="s">
        <v>317</v>
      </c>
      <c r="AA8" s="368" t="s">
        <v>318</v>
      </c>
      <c r="AB8" s="367" t="s">
        <v>321</v>
      </c>
      <c r="AC8" s="367" t="s">
        <v>322</v>
      </c>
      <c r="AD8" s="367" t="s">
        <v>323</v>
      </c>
      <c r="AE8" s="368" t="s">
        <v>324</v>
      </c>
      <c r="AF8" s="367" t="s">
        <v>325</v>
      </c>
      <c r="AG8" s="367" t="s">
        <v>326</v>
      </c>
      <c r="AH8" s="367" t="s">
        <v>327</v>
      </c>
      <c r="AI8" s="367" t="s">
        <v>328</v>
      </c>
      <c r="AJ8" s="367" t="s">
        <v>307</v>
      </c>
      <c r="AK8" s="368" t="s">
        <v>329</v>
      </c>
      <c r="AL8" s="382"/>
      <c r="AM8" s="367" t="s">
        <v>333</v>
      </c>
      <c r="AN8" s="367" t="s">
        <v>336</v>
      </c>
      <c r="AO8" s="367" t="s">
        <v>307</v>
      </c>
      <c r="AP8" s="368" t="s">
        <v>334</v>
      </c>
      <c r="AQ8" s="367" t="s">
        <v>339</v>
      </c>
      <c r="AR8" s="367" t="s">
        <v>340</v>
      </c>
      <c r="AS8" s="368" t="s">
        <v>338</v>
      </c>
      <c r="AT8" s="365" t="s">
        <v>342</v>
      </c>
      <c r="AU8" s="347" t="s">
        <v>307</v>
      </c>
      <c r="AV8" s="368" t="s">
        <v>343</v>
      </c>
      <c r="AW8" s="377" t="s">
        <v>345</v>
      </c>
      <c r="AX8" s="377" t="s">
        <v>346</v>
      </c>
      <c r="AY8" s="377" t="s">
        <v>347</v>
      </c>
      <c r="AZ8" s="377" t="s">
        <v>348</v>
      </c>
      <c r="BA8" s="378" t="s">
        <v>349</v>
      </c>
      <c r="BB8" s="377" t="s">
        <v>350</v>
      </c>
      <c r="BC8" s="377" t="s">
        <v>351</v>
      </c>
      <c r="BD8" s="377" t="s">
        <v>352</v>
      </c>
      <c r="BE8" s="377" t="s">
        <v>353</v>
      </c>
      <c r="BF8" s="377" t="s">
        <v>354</v>
      </c>
      <c r="BG8" s="377" t="s">
        <v>355</v>
      </c>
      <c r="BH8" s="377" t="s">
        <v>356</v>
      </c>
      <c r="BI8" s="368" t="s">
        <v>357</v>
      </c>
      <c r="BJ8" s="382"/>
      <c r="BK8" s="393"/>
      <c r="BL8" s="369" t="s">
        <v>362</v>
      </c>
      <c r="BM8" s="369" t="s">
        <v>363</v>
      </c>
      <c r="BN8" s="369" t="s">
        <v>364</v>
      </c>
      <c r="BO8" s="369" t="s">
        <v>365</v>
      </c>
      <c r="BP8" s="368" t="s">
        <v>366</v>
      </c>
      <c r="BQ8" s="369" t="s">
        <v>368</v>
      </c>
      <c r="BR8" s="369" t="s">
        <v>369</v>
      </c>
      <c r="BS8" s="369" t="s">
        <v>370</v>
      </c>
      <c r="BT8" s="369" t="s">
        <v>371</v>
      </c>
      <c r="BU8" s="369" t="s">
        <v>372</v>
      </c>
      <c r="BV8" s="368" t="s">
        <v>373</v>
      </c>
      <c r="BW8" s="379" t="s">
        <v>375</v>
      </c>
      <c r="BX8" s="379" t="s">
        <v>376</v>
      </c>
      <c r="BY8" s="379" t="s">
        <v>377</v>
      </c>
      <c r="BZ8" s="379" t="s">
        <v>378</v>
      </c>
      <c r="CA8" s="368" t="s">
        <v>379</v>
      </c>
      <c r="CB8" s="377" t="s">
        <v>381</v>
      </c>
      <c r="CC8" s="377" t="s">
        <v>382</v>
      </c>
      <c r="CD8" s="368" t="s">
        <v>383</v>
      </c>
      <c r="CE8" s="382"/>
      <c r="CF8" s="382"/>
      <c r="CG8" s="380" t="s">
        <v>388</v>
      </c>
      <c r="CH8" s="377" t="s">
        <v>389</v>
      </c>
      <c r="CI8" s="377" t="s">
        <v>390</v>
      </c>
      <c r="CJ8" s="377" t="s">
        <v>391</v>
      </c>
      <c r="CK8" s="377" t="s">
        <v>392</v>
      </c>
      <c r="CL8" s="368" t="s">
        <v>393</v>
      </c>
      <c r="CM8" s="380" t="s">
        <v>395</v>
      </c>
      <c r="CN8" s="380" t="s">
        <v>396</v>
      </c>
      <c r="CO8" s="368" t="s">
        <v>397</v>
      </c>
      <c r="CP8" s="388"/>
      <c r="CQ8" s="388"/>
      <c r="CR8" s="291"/>
      <c r="CS8" s="291"/>
      <c r="CT8" s="291"/>
    </row>
    <row r="9" spans="1:98" ht="12.75">
      <c r="A9" s="246">
        <v>1</v>
      </c>
      <c r="B9" s="235" t="str">
        <f>Характеристика!B14</f>
        <v>Берзиня    22</v>
      </c>
      <c r="C9" s="266">
        <v>2371</v>
      </c>
      <c r="D9" s="74">
        <v>0.04</v>
      </c>
      <c r="E9" s="348">
        <v>0.06</v>
      </c>
      <c r="F9" s="349">
        <v>0.08</v>
      </c>
      <c r="G9" s="350">
        <f>D9+E9+F9</f>
        <v>0.18</v>
      </c>
      <c r="H9" s="350">
        <v>0.15</v>
      </c>
      <c r="I9" s="349">
        <v>0.12</v>
      </c>
      <c r="J9" s="74">
        <v>0.04</v>
      </c>
      <c r="K9" s="349">
        <v>0.14</v>
      </c>
      <c r="L9" s="350">
        <f>I9+J9+K9</f>
        <v>0.3</v>
      </c>
      <c r="M9" s="349">
        <v>0.05</v>
      </c>
      <c r="N9" s="349">
        <v>0.05</v>
      </c>
      <c r="O9" s="349">
        <v>0.05</v>
      </c>
      <c r="P9" s="349">
        <v>0.14</v>
      </c>
      <c r="Q9" s="350">
        <f>M9+N9+O9+P9</f>
        <v>0.29</v>
      </c>
      <c r="R9" s="349">
        <v>0.15</v>
      </c>
      <c r="S9" s="349">
        <v>0.14</v>
      </c>
      <c r="T9" s="350">
        <f>R9+S9</f>
        <v>0.29</v>
      </c>
      <c r="U9" s="349">
        <v>0.06</v>
      </c>
      <c r="V9" s="349">
        <v>0.02</v>
      </c>
      <c r="W9" s="349">
        <v>0.02</v>
      </c>
      <c r="X9" s="349">
        <v>0.12</v>
      </c>
      <c r="Y9" s="349">
        <v>0.21</v>
      </c>
      <c r="Z9" s="349">
        <v>0.15</v>
      </c>
      <c r="AA9" s="350">
        <f>U9+V9+W9+X9+Y9+Z9</f>
        <v>0.58</v>
      </c>
      <c r="AB9" s="349">
        <v>0.02</v>
      </c>
      <c r="AC9" s="349">
        <v>0.05</v>
      </c>
      <c r="AD9" s="349">
        <v>0.16</v>
      </c>
      <c r="AE9" s="350">
        <f>AB9+AC9+AD9</f>
        <v>0.23</v>
      </c>
      <c r="AF9" s="349">
        <v>0.04</v>
      </c>
      <c r="AG9" s="349">
        <v>0.04</v>
      </c>
      <c r="AH9" s="349">
        <v>0.15</v>
      </c>
      <c r="AI9" s="349">
        <v>0.15</v>
      </c>
      <c r="AJ9" s="349">
        <v>0.15</v>
      </c>
      <c r="AK9" s="350">
        <f>AF9+AG9+AH9+AI9+AJ9</f>
        <v>0.53</v>
      </c>
      <c r="AL9" s="350">
        <v>0.03</v>
      </c>
      <c r="AM9" s="350">
        <v>0.2</v>
      </c>
      <c r="AN9" s="349">
        <v>0.04</v>
      </c>
      <c r="AO9" s="349">
        <v>0.14</v>
      </c>
      <c r="AP9" s="350">
        <f>AN9+AO9</f>
        <v>0.18</v>
      </c>
      <c r="AQ9" s="349">
        <v>0.16</v>
      </c>
      <c r="AR9" s="349">
        <v>0.16</v>
      </c>
      <c r="AS9" s="350">
        <f>AQ9+AR9</f>
        <v>0.32</v>
      </c>
      <c r="AT9" s="349">
        <v>0.13</v>
      </c>
      <c r="AU9" s="349">
        <v>0.28</v>
      </c>
      <c r="AV9" s="350">
        <f>AT9+AU9</f>
        <v>0.41</v>
      </c>
      <c r="AW9" s="349">
        <v>0.29</v>
      </c>
      <c r="AX9" s="349">
        <v>0.39</v>
      </c>
      <c r="AY9" s="349">
        <v>0.77</v>
      </c>
      <c r="AZ9" s="349">
        <v>0.73</v>
      </c>
      <c r="BA9" s="349">
        <v>0.49</v>
      </c>
      <c r="BB9" s="349">
        <v>0.49</v>
      </c>
      <c r="BC9" s="349">
        <v>0.1</v>
      </c>
      <c r="BD9" s="349">
        <v>0.43</v>
      </c>
      <c r="BE9" s="349">
        <v>0.98</v>
      </c>
      <c r="BF9" s="349">
        <v>0.39</v>
      </c>
      <c r="BG9" s="349">
        <v>0.44</v>
      </c>
      <c r="BH9" s="349">
        <v>0.98</v>
      </c>
      <c r="BI9" s="350">
        <f>AW9+AX9+AY9+AZ9+BA9+BB9+BC9+BD9+BE9+BF9+BG9+BH9</f>
        <v>6.48</v>
      </c>
      <c r="BJ9" s="350">
        <v>2.89</v>
      </c>
      <c r="BK9" s="350">
        <v>0.3</v>
      </c>
      <c r="BL9" s="349">
        <v>1.36</v>
      </c>
      <c r="BM9" s="349">
        <v>0.17</v>
      </c>
      <c r="BN9" s="349">
        <v>0.3</v>
      </c>
      <c r="BO9" s="349">
        <v>0.05</v>
      </c>
      <c r="BP9" s="350">
        <f>BL9+BM9+BN9+BO9</f>
        <v>1.88</v>
      </c>
      <c r="BQ9" s="349">
        <v>0.09</v>
      </c>
      <c r="BR9" s="349">
        <v>0.09</v>
      </c>
      <c r="BS9" s="349">
        <v>0.53</v>
      </c>
      <c r="BT9" s="349">
        <v>0.57</v>
      </c>
      <c r="BU9" s="349">
        <v>0.2</v>
      </c>
      <c r="BV9" s="350">
        <f>BQ9+BR9+BS9+BT9+BU9</f>
        <v>1.48</v>
      </c>
      <c r="BW9" s="349">
        <v>0.86</v>
      </c>
      <c r="BX9" s="349">
        <v>0.53</v>
      </c>
      <c r="BY9" s="349">
        <v>0.15</v>
      </c>
      <c r="BZ9" s="349">
        <v>0.43</v>
      </c>
      <c r="CA9" s="350">
        <f>BW9+BX9+BY9+BZ9</f>
        <v>1.97</v>
      </c>
      <c r="CB9" s="349">
        <v>0.36</v>
      </c>
      <c r="CC9" s="349">
        <v>4.53</v>
      </c>
      <c r="CD9" s="350">
        <f>CB9+CC9</f>
        <v>4.89</v>
      </c>
      <c r="CE9" s="350">
        <v>0.08</v>
      </c>
      <c r="CF9" s="350">
        <v>0.02</v>
      </c>
      <c r="CG9" s="349">
        <v>1.09</v>
      </c>
      <c r="CH9" s="349">
        <v>2.03</v>
      </c>
      <c r="CI9" s="349">
        <v>4.01</v>
      </c>
      <c r="CJ9" s="349">
        <v>1.2</v>
      </c>
      <c r="CK9" s="349">
        <v>0.8</v>
      </c>
      <c r="CL9" s="350">
        <f>CG9+CH9+CI9+CJ9+CK9</f>
        <v>9.13</v>
      </c>
      <c r="CM9" s="349">
        <v>1.5</v>
      </c>
      <c r="CN9" s="349">
        <v>1.49</v>
      </c>
      <c r="CO9" s="350">
        <f>CM9+CN9</f>
        <v>2.99</v>
      </c>
      <c r="CP9" s="373">
        <f>G9+H9+L9+Q9+T9+AA9+AE9+AK9+AL9+AM9+AP9+AS9+AV9+BI9+BJ9+BK9+BP9+BV9+CA9+CD9+CE9+CF9+CL9+CO9</f>
        <v>35.8</v>
      </c>
      <c r="CQ9" s="350">
        <f>CP9*1.18</f>
        <v>42.24</v>
      </c>
      <c r="CR9" s="292"/>
      <c r="CS9" s="292"/>
      <c r="CT9" s="292"/>
    </row>
    <row r="10" spans="1:98" ht="12.75">
      <c r="A10" s="246">
        <v>2</v>
      </c>
      <c r="B10" s="235" t="str">
        <f>Характеристика!B15</f>
        <v>Беринга   10</v>
      </c>
      <c r="C10" s="266">
        <v>1888</v>
      </c>
      <c r="D10" s="74">
        <v>0.04</v>
      </c>
      <c r="E10" s="348">
        <v>0.06</v>
      </c>
      <c r="F10" s="349">
        <v>0.1</v>
      </c>
      <c r="G10" s="350">
        <f aca="true" t="shared" si="0" ref="G10:G75">D10+E10+F10</f>
        <v>0.2</v>
      </c>
      <c r="H10" s="350">
        <v>0.15</v>
      </c>
      <c r="I10" s="349">
        <v>0.12</v>
      </c>
      <c r="J10" s="74">
        <v>0.04</v>
      </c>
      <c r="K10" s="349">
        <v>0.14</v>
      </c>
      <c r="L10" s="350">
        <f aca="true" t="shared" si="1" ref="L10:L73">I10+J10+K10</f>
        <v>0.3</v>
      </c>
      <c r="M10" s="349">
        <v>0.05</v>
      </c>
      <c r="N10" s="349">
        <v>0.05</v>
      </c>
      <c r="O10" s="349">
        <v>0.05</v>
      </c>
      <c r="P10" s="349">
        <v>0.14</v>
      </c>
      <c r="Q10" s="350">
        <f aca="true" t="shared" si="2" ref="Q10:Q73">M10+N10+O10+P10</f>
        <v>0.29</v>
      </c>
      <c r="R10" s="349">
        <v>0.15</v>
      </c>
      <c r="S10" s="349">
        <v>0.14</v>
      </c>
      <c r="T10" s="350">
        <f aca="true" t="shared" si="3" ref="T10:T73">R10+S10</f>
        <v>0.29</v>
      </c>
      <c r="U10" s="349">
        <v>0.06</v>
      </c>
      <c r="V10" s="349">
        <v>0.02</v>
      </c>
      <c r="W10" s="349">
        <v>0.02</v>
      </c>
      <c r="X10" s="349">
        <v>0.12</v>
      </c>
      <c r="Y10" s="349">
        <v>0.21</v>
      </c>
      <c r="Z10" s="349">
        <v>0.15</v>
      </c>
      <c r="AA10" s="350">
        <f aca="true" t="shared" si="4" ref="AA10:AA73">U10+V10+W10+X10+Y10+Z10</f>
        <v>0.58</v>
      </c>
      <c r="AB10" s="349">
        <v>0.02</v>
      </c>
      <c r="AC10" s="349">
        <v>0.05</v>
      </c>
      <c r="AD10" s="349">
        <v>0.16</v>
      </c>
      <c r="AE10" s="350">
        <f aca="true" t="shared" si="5" ref="AE10:AE73">AB10+AC10+AD10</f>
        <v>0.23</v>
      </c>
      <c r="AF10" s="349">
        <v>0.04</v>
      </c>
      <c r="AG10" s="349">
        <v>0.04</v>
      </c>
      <c r="AH10" s="349">
        <v>0.15</v>
      </c>
      <c r="AI10" s="349">
        <v>0.15</v>
      </c>
      <c r="AJ10" s="349">
        <v>0.15</v>
      </c>
      <c r="AK10" s="350">
        <f aca="true" t="shared" si="6" ref="AK10:AK73">AF10+AG10+AH10+AI10+AJ10</f>
        <v>0.53</v>
      </c>
      <c r="AL10" s="350">
        <v>0.03</v>
      </c>
      <c r="AM10" s="350">
        <v>0.2</v>
      </c>
      <c r="AN10" s="349">
        <v>0.04</v>
      </c>
      <c r="AO10" s="349">
        <v>0.14</v>
      </c>
      <c r="AP10" s="350">
        <f aca="true" t="shared" si="7" ref="AP10:AP73">AN10+AO10</f>
        <v>0.18</v>
      </c>
      <c r="AQ10" s="349">
        <v>0.16</v>
      </c>
      <c r="AR10" s="349">
        <v>0.16</v>
      </c>
      <c r="AS10" s="350">
        <f aca="true" t="shared" si="8" ref="AS10:AS73">AQ10+AR10</f>
        <v>0.32</v>
      </c>
      <c r="AT10" s="349">
        <v>0.13</v>
      </c>
      <c r="AU10" s="349">
        <v>0.28</v>
      </c>
      <c r="AV10" s="350">
        <f aca="true" t="shared" si="9" ref="AV10:AV73">AT10+AU10</f>
        <v>0.41</v>
      </c>
      <c r="AW10" s="349">
        <v>0.29</v>
      </c>
      <c r="AX10" s="349">
        <v>0.39</v>
      </c>
      <c r="AY10" s="349">
        <v>0.73</v>
      </c>
      <c r="AZ10" s="349">
        <v>0.69</v>
      </c>
      <c r="BA10" s="349">
        <v>0.49</v>
      </c>
      <c r="BB10" s="349">
        <v>0.49</v>
      </c>
      <c r="BC10" s="349">
        <v>0.1</v>
      </c>
      <c r="BD10" s="349">
        <v>0.43</v>
      </c>
      <c r="BE10" s="349">
        <v>0.98</v>
      </c>
      <c r="BF10" s="349">
        <v>0.39</v>
      </c>
      <c r="BG10" s="349">
        <v>0.44</v>
      </c>
      <c r="BH10" s="349">
        <v>0.98</v>
      </c>
      <c r="BI10" s="350">
        <f aca="true" t="shared" si="10" ref="BI10:BI73">AW10+AX10+AY10+AZ10+BA10+BB10+BC10+BD10+BE10+BF10+BG10+BH10</f>
        <v>6.4</v>
      </c>
      <c r="BJ10" s="350">
        <v>2.89</v>
      </c>
      <c r="BK10" s="350">
        <v>0.3</v>
      </c>
      <c r="BL10" s="349">
        <v>1.42</v>
      </c>
      <c r="BM10" s="349">
        <v>0.17</v>
      </c>
      <c r="BN10" s="349">
        <v>0.3</v>
      </c>
      <c r="BO10" s="349">
        <v>0.15</v>
      </c>
      <c r="BP10" s="350">
        <f aca="true" t="shared" si="11" ref="BP10:BP73">BL10+BM10+BN10+BO10</f>
        <v>2.04</v>
      </c>
      <c r="BQ10" s="349">
        <v>0.11</v>
      </c>
      <c r="BR10" s="349">
        <v>0.11</v>
      </c>
      <c r="BS10" s="349">
        <v>0.49</v>
      </c>
      <c r="BT10" s="349">
        <v>0.59</v>
      </c>
      <c r="BU10" s="349">
        <v>0.2</v>
      </c>
      <c r="BV10" s="350">
        <f aca="true" t="shared" si="12" ref="BV10:BV73">BQ10+BR10+BS10+BT10+BU10</f>
        <v>1.5</v>
      </c>
      <c r="BW10" s="349">
        <v>0.81</v>
      </c>
      <c r="BX10" s="349">
        <v>0.49</v>
      </c>
      <c r="BY10" s="349">
        <v>0.17</v>
      </c>
      <c r="BZ10" s="349">
        <v>0.39</v>
      </c>
      <c r="CA10" s="350">
        <f aca="true" t="shared" si="13" ref="CA10:CA73">BW10+BX10+BY10+BZ10</f>
        <v>1.86</v>
      </c>
      <c r="CB10" s="349">
        <v>0.29</v>
      </c>
      <c r="CC10" s="349">
        <v>4.23</v>
      </c>
      <c r="CD10" s="350">
        <f aca="true" t="shared" si="14" ref="CD10:CD73">CB10+CC10</f>
        <v>4.52</v>
      </c>
      <c r="CE10" s="350">
        <v>0.1</v>
      </c>
      <c r="CF10" s="350">
        <v>0.02</v>
      </c>
      <c r="CG10" s="349">
        <v>1.09</v>
      </c>
      <c r="CH10" s="349">
        <v>2.54</v>
      </c>
      <c r="CI10" s="349">
        <v>4.5</v>
      </c>
      <c r="CJ10" s="349">
        <v>1.2</v>
      </c>
      <c r="CK10" s="349">
        <v>0.8</v>
      </c>
      <c r="CL10" s="350">
        <f aca="true" t="shared" si="15" ref="CL10:CL73">CG10+CH10+CI10+CJ10+CK10</f>
        <v>10.13</v>
      </c>
      <c r="CM10" s="349">
        <v>1.5</v>
      </c>
      <c r="CN10" s="349">
        <v>1.49</v>
      </c>
      <c r="CO10" s="350">
        <f aca="true" t="shared" si="16" ref="CO10:CO73">CM10+CN10</f>
        <v>2.99</v>
      </c>
      <c r="CP10" s="373">
        <f aca="true" t="shared" si="17" ref="CP10:CP73">G10+H10+L10+Q10+T10+AA10+AE10+AK10+AL10+AM10+AP10+AS10+AV10+BI10+BJ10+BK10+BP10+BV10+CA10+CD10+CE10+CF10+CL10+CO10</f>
        <v>36.46</v>
      </c>
      <c r="CQ10" s="350">
        <f aca="true" t="shared" si="18" ref="CQ10:CQ73">CP10*1.18</f>
        <v>43.02</v>
      </c>
      <c r="CR10" s="292"/>
      <c r="CS10" s="292"/>
      <c r="CT10" s="292"/>
    </row>
    <row r="11" spans="1:98" ht="12.75">
      <c r="A11" s="246">
        <v>3</v>
      </c>
      <c r="B11" s="235" t="str">
        <f>Характеристика!B16</f>
        <v>Беринга    11</v>
      </c>
      <c r="C11" s="266">
        <v>3416.4</v>
      </c>
      <c r="D11" s="74">
        <v>0.04</v>
      </c>
      <c r="E11" s="348">
        <v>0.06</v>
      </c>
      <c r="F11" s="349">
        <v>0.05</v>
      </c>
      <c r="G11" s="350">
        <f t="shared" si="0"/>
        <v>0.15</v>
      </c>
      <c r="H11" s="350">
        <v>0.15</v>
      </c>
      <c r="I11" s="349">
        <v>0.12</v>
      </c>
      <c r="J11" s="74">
        <v>0.04</v>
      </c>
      <c r="K11" s="349">
        <v>0.14</v>
      </c>
      <c r="L11" s="350">
        <f t="shared" si="1"/>
        <v>0.3</v>
      </c>
      <c r="M11" s="349">
        <v>0.05</v>
      </c>
      <c r="N11" s="349">
        <v>0.05</v>
      </c>
      <c r="O11" s="349">
        <v>0.05</v>
      </c>
      <c r="P11" s="349">
        <v>0.14</v>
      </c>
      <c r="Q11" s="350">
        <f t="shared" si="2"/>
        <v>0.29</v>
      </c>
      <c r="R11" s="349">
        <v>0.15</v>
      </c>
      <c r="S11" s="349">
        <v>0.14</v>
      </c>
      <c r="T11" s="350">
        <f t="shared" si="3"/>
        <v>0.29</v>
      </c>
      <c r="U11" s="349">
        <v>0.06</v>
      </c>
      <c r="V11" s="349">
        <v>0.02</v>
      </c>
      <c r="W11" s="349">
        <v>0.02</v>
      </c>
      <c r="X11" s="349">
        <v>0.12</v>
      </c>
      <c r="Y11" s="349">
        <v>0.21</v>
      </c>
      <c r="Z11" s="349">
        <v>0.15</v>
      </c>
      <c r="AA11" s="350">
        <f t="shared" si="4"/>
        <v>0.58</v>
      </c>
      <c r="AB11" s="349">
        <v>0.02</v>
      </c>
      <c r="AC11" s="349">
        <v>0.05</v>
      </c>
      <c r="AD11" s="349">
        <v>0.16</v>
      </c>
      <c r="AE11" s="350">
        <f t="shared" si="5"/>
        <v>0.23</v>
      </c>
      <c r="AF11" s="349">
        <v>0.04</v>
      </c>
      <c r="AG11" s="349">
        <v>0.04</v>
      </c>
      <c r="AH11" s="349">
        <v>0.15</v>
      </c>
      <c r="AI11" s="349">
        <v>0.15</v>
      </c>
      <c r="AJ11" s="349">
        <v>0.15</v>
      </c>
      <c r="AK11" s="350">
        <f t="shared" si="6"/>
        <v>0.53</v>
      </c>
      <c r="AL11" s="350">
        <v>0.03</v>
      </c>
      <c r="AM11" s="350">
        <v>0.2</v>
      </c>
      <c r="AN11" s="349">
        <v>0.04</v>
      </c>
      <c r="AO11" s="349">
        <v>0.14</v>
      </c>
      <c r="AP11" s="350">
        <f t="shared" si="7"/>
        <v>0.18</v>
      </c>
      <c r="AQ11" s="349">
        <v>0.16</v>
      </c>
      <c r="AR11" s="349">
        <v>0.16</v>
      </c>
      <c r="AS11" s="350">
        <f t="shared" si="8"/>
        <v>0.32</v>
      </c>
      <c r="AT11" s="349">
        <v>0.13</v>
      </c>
      <c r="AU11" s="349">
        <v>0.28</v>
      </c>
      <c r="AV11" s="350">
        <f t="shared" si="9"/>
        <v>0.41</v>
      </c>
      <c r="AW11" s="349">
        <v>0.26</v>
      </c>
      <c r="AX11" s="349">
        <v>0.36</v>
      </c>
      <c r="AY11" s="349">
        <v>0.74</v>
      </c>
      <c r="AZ11" s="349">
        <v>0.7</v>
      </c>
      <c r="BA11" s="349">
        <v>0.46</v>
      </c>
      <c r="BB11" s="349">
        <v>0.46</v>
      </c>
      <c r="BC11" s="349">
        <v>0.1</v>
      </c>
      <c r="BD11" s="349">
        <v>0.4</v>
      </c>
      <c r="BE11" s="349">
        <v>0.92</v>
      </c>
      <c r="BF11" s="349">
        <v>0.36</v>
      </c>
      <c r="BG11" s="349">
        <v>0.41</v>
      </c>
      <c r="BH11" s="349">
        <v>0.92</v>
      </c>
      <c r="BI11" s="350">
        <f t="shared" si="10"/>
        <v>6.09</v>
      </c>
      <c r="BJ11" s="350">
        <v>2.89</v>
      </c>
      <c r="BK11" s="350">
        <v>0.3</v>
      </c>
      <c r="BL11" s="349">
        <v>1.35</v>
      </c>
      <c r="BM11" s="349">
        <v>0.17</v>
      </c>
      <c r="BN11" s="349">
        <v>0.3</v>
      </c>
      <c r="BO11" s="349">
        <v>0.19</v>
      </c>
      <c r="BP11" s="350">
        <f t="shared" si="11"/>
        <v>2.01</v>
      </c>
      <c r="BQ11" s="349">
        <v>0.12</v>
      </c>
      <c r="BR11" s="349">
        <v>0.12</v>
      </c>
      <c r="BS11" s="349">
        <v>0.5</v>
      </c>
      <c r="BT11" s="349">
        <v>0.57</v>
      </c>
      <c r="BU11" s="349">
        <v>0.2</v>
      </c>
      <c r="BV11" s="350">
        <f t="shared" si="12"/>
        <v>1.51</v>
      </c>
      <c r="BW11" s="349">
        <v>0.82</v>
      </c>
      <c r="BX11" s="349">
        <v>0.5</v>
      </c>
      <c r="BY11" s="349">
        <v>0.15</v>
      </c>
      <c r="BZ11" s="349">
        <v>0.4</v>
      </c>
      <c r="CA11" s="350">
        <f t="shared" si="13"/>
        <v>1.87</v>
      </c>
      <c r="CB11" s="349">
        <v>0.31</v>
      </c>
      <c r="CC11" s="349">
        <v>4.32</v>
      </c>
      <c r="CD11" s="350">
        <f t="shared" si="14"/>
        <v>4.63</v>
      </c>
      <c r="CE11" s="350">
        <v>0.05</v>
      </c>
      <c r="CF11" s="350">
        <v>0.02</v>
      </c>
      <c r="CG11" s="349">
        <v>1.09</v>
      </c>
      <c r="CH11" s="349">
        <v>2.62</v>
      </c>
      <c r="CI11" s="349">
        <v>4.62</v>
      </c>
      <c r="CJ11" s="349">
        <v>1.2</v>
      </c>
      <c r="CK11" s="349">
        <v>0.8</v>
      </c>
      <c r="CL11" s="350">
        <f t="shared" si="15"/>
        <v>10.33</v>
      </c>
      <c r="CM11" s="349">
        <v>1.5</v>
      </c>
      <c r="CN11" s="349">
        <v>1.49</v>
      </c>
      <c r="CO11" s="350">
        <f t="shared" si="16"/>
        <v>2.99</v>
      </c>
      <c r="CP11" s="373">
        <f t="shared" si="17"/>
        <v>36.35</v>
      </c>
      <c r="CQ11" s="350">
        <f t="shared" si="18"/>
        <v>42.89</v>
      </c>
      <c r="CR11" s="292"/>
      <c r="CS11" s="292"/>
      <c r="CT11" s="292"/>
    </row>
    <row r="12" spans="1:98" ht="12.75">
      <c r="A12" s="246">
        <v>4</v>
      </c>
      <c r="B12" s="235" t="str">
        <f>Характеристика!B17</f>
        <v>Беринга    12</v>
      </c>
      <c r="C12" s="266">
        <v>2079.9</v>
      </c>
      <c r="D12" s="74">
        <v>0.04</v>
      </c>
      <c r="E12" s="348">
        <v>0.06</v>
      </c>
      <c r="F12" s="349">
        <v>0.09</v>
      </c>
      <c r="G12" s="350">
        <f t="shared" si="0"/>
        <v>0.19</v>
      </c>
      <c r="H12" s="350">
        <v>0.15</v>
      </c>
      <c r="I12" s="349">
        <v>0.12</v>
      </c>
      <c r="J12" s="74">
        <v>0.04</v>
      </c>
      <c r="K12" s="349">
        <v>0.14</v>
      </c>
      <c r="L12" s="350">
        <f t="shared" si="1"/>
        <v>0.3</v>
      </c>
      <c r="M12" s="349">
        <v>0.05</v>
      </c>
      <c r="N12" s="349">
        <v>0.05</v>
      </c>
      <c r="O12" s="349">
        <v>0.05</v>
      </c>
      <c r="P12" s="349">
        <v>0.14</v>
      </c>
      <c r="Q12" s="350">
        <f t="shared" si="2"/>
        <v>0.29</v>
      </c>
      <c r="R12" s="349">
        <v>0.15</v>
      </c>
      <c r="S12" s="349">
        <v>0.14</v>
      </c>
      <c r="T12" s="350">
        <f t="shared" si="3"/>
        <v>0.29</v>
      </c>
      <c r="U12" s="349">
        <v>0.06</v>
      </c>
      <c r="V12" s="349">
        <v>0.02</v>
      </c>
      <c r="W12" s="349">
        <v>0.02</v>
      </c>
      <c r="X12" s="349">
        <v>0.12</v>
      </c>
      <c r="Y12" s="349">
        <v>0.21</v>
      </c>
      <c r="Z12" s="349">
        <v>0.15</v>
      </c>
      <c r="AA12" s="350">
        <f t="shared" si="4"/>
        <v>0.58</v>
      </c>
      <c r="AB12" s="349">
        <v>0.02</v>
      </c>
      <c r="AC12" s="349">
        <v>0.05</v>
      </c>
      <c r="AD12" s="349">
        <v>0.16</v>
      </c>
      <c r="AE12" s="350">
        <f t="shared" si="5"/>
        <v>0.23</v>
      </c>
      <c r="AF12" s="349">
        <v>0.04</v>
      </c>
      <c r="AG12" s="349">
        <v>0.04</v>
      </c>
      <c r="AH12" s="349">
        <v>0.15</v>
      </c>
      <c r="AI12" s="349">
        <v>0.15</v>
      </c>
      <c r="AJ12" s="349">
        <v>0.15</v>
      </c>
      <c r="AK12" s="350">
        <f t="shared" si="6"/>
        <v>0.53</v>
      </c>
      <c r="AL12" s="350">
        <v>0.03</v>
      </c>
      <c r="AM12" s="350">
        <v>0.2</v>
      </c>
      <c r="AN12" s="349">
        <v>0.04</v>
      </c>
      <c r="AO12" s="349">
        <v>0.14</v>
      </c>
      <c r="AP12" s="350">
        <f t="shared" si="7"/>
        <v>0.18</v>
      </c>
      <c r="AQ12" s="349">
        <v>0.16</v>
      </c>
      <c r="AR12" s="349">
        <v>0.16</v>
      </c>
      <c r="AS12" s="350">
        <f t="shared" si="8"/>
        <v>0.32</v>
      </c>
      <c r="AT12" s="349">
        <v>0.13</v>
      </c>
      <c r="AU12" s="349">
        <v>0.28</v>
      </c>
      <c r="AV12" s="350">
        <f t="shared" si="9"/>
        <v>0.41</v>
      </c>
      <c r="AW12" s="349">
        <v>0.25</v>
      </c>
      <c r="AX12" s="349">
        <v>0.35</v>
      </c>
      <c r="AY12" s="349">
        <v>0.77</v>
      </c>
      <c r="AZ12" s="349">
        <v>0.73</v>
      </c>
      <c r="BA12" s="349">
        <v>0.45</v>
      </c>
      <c r="BB12" s="349">
        <v>0.45</v>
      </c>
      <c r="BC12" s="349">
        <v>0.1</v>
      </c>
      <c r="BD12" s="349">
        <v>0.39</v>
      </c>
      <c r="BE12" s="349">
        <v>0.9</v>
      </c>
      <c r="BF12" s="349">
        <v>0.35</v>
      </c>
      <c r="BG12" s="349">
        <v>0.4</v>
      </c>
      <c r="BH12" s="349">
        <v>0.9</v>
      </c>
      <c r="BI12" s="350">
        <f t="shared" si="10"/>
        <v>6.04</v>
      </c>
      <c r="BJ12" s="350">
        <v>2.89</v>
      </c>
      <c r="BK12" s="350">
        <v>0.3</v>
      </c>
      <c r="BL12" s="349">
        <v>1.39</v>
      </c>
      <c r="BM12" s="349">
        <v>0.17</v>
      </c>
      <c r="BN12" s="349">
        <v>0.3</v>
      </c>
      <c r="BO12" s="349">
        <v>0.24</v>
      </c>
      <c r="BP12" s="350">
        <f t="shared" si="11"/>
        <v>2.1</v>
      </c>
      <c r="BQ12" s="349">
        <v>0.1</v>
      </c>
      <c r="BR12" s="349">
        <v>0.1</v>
      </c>
      <c r="BS12" s="349">
        <v>0.53</v>
      </c>
      <c r="BT12" s="349">
        <v>0.51</v>
      </c>
      <c r="BU12" s="349">
        <v>0.2</v>
      </c>
      <c r="BV12" s="350">
        <f t="shared" si="12"/>
        <v>1.44</v>
      </c>
      <c r="BW12" s="349">
        <v>0.86</v>
      </c>
      <c r="BX12" s="349">
        <v>0.53</v>
      </c>
      <c r="BY12" s="349">
        <v>0.09</v>
      </c>
      <c r="BZ12" s="349">
        <v>0.43</v>
      </c>
      <c r="CA12" s="350">
        <f t="shared" si="13"/>
        <v>1.91</v>
      </c>
      <c r="CB12" s="349">
        <v>0.32</v>
      </c>
      <c r="CC12" s="349">
        <v>4.14</v>
      </c>
      <c r="CD12" s="350">
        <f t="shared" si="14"/>
        <v>4.46</v>
      </c>
      <c r="CE12" s="350">
        <v>0.09</v>
      </c>
      <c r="CF12" s="350">
        <v>0.02</v>
      </c>
      <c r="CG12" s="349">
        <v>1.09</v>
      </c>
      <c r="CH12" s="349">
        <v>2.74</v>
      </c>
      <c r="CI12" s="349">
        <v>4.72</v>
      </c>
      <c r="CJ12" s="349">
        <v>1.2</v>
      </c>
      <c r="CK12" s="349">
        <v>0.8</v>
      </c>
      <c r="CL12" s="350">
        <f t="shared" si="15"/>
        <v>10.55</v>
      </c>
      <c r="CM12" s="349">
        <v>1.5</v>
      </c>
      <c r="CN12" s="349">
        <v>1.49</v>
      </c>
      <c r="CO12" s="350">
        <f t="shared" si="16"/>
        <v>2.99</v>
      </c>
      <c r="CP12" s="373">
        <f t="shared" si="17"/>
        <v>36.49</v>
      </c>
      <c r="CQ12" s="350">
        <f t="shared" si="18"/>
        <v>43.06</v>
      </c>
      <c r="CR12" s="292"/>
      <c r="CS12" s="292"/>
      <c r="CT12" s="292"/>
    </row>
    <row r="13" spans="1:98" ht="12.75">
      <c r="A13" s="246">
        <v>5</v>
      </c>
      <c r="B13" s="235" t="str">
        <f>Характеристика!B18</f>
        <v>Беринга    14</v>
      </c>
      <c r="C13" s="266">
        <v>1910.7</v>
      </c>
      <c r="D13" s="74">
        <v>0.04</v>
      </c>
      <c r="E13" s="348">
        <v>0.06</v>
      </c>
      <c r="F13" s="351">
        <v>0.1</v>
      </c>
      <c r="G13" s="350">
        <f t="shared" si="0"/>
        <v>0.2</v>
      </c>
      <c r="H13" s="350">
        <v>0.15</v>
      </c>
      <c r="I13" s="349">
        <v>0.12</v>
      </c>
      <c r="J13" s="74">
        <v>0.04</v>
      </c>
      <c r="K13" s="349">
        <v>0.14</v>
      </c>
      <c r="L13" s="350">
        <f t="shared" si="1"/>
        <v>0.3</v>
      </c>
      <c r="M13" s="349">
        <v>0.05</v>
      </c>
      <c r="N13" s="349">
        <v>0.05</v>
      </c>
      <c r="O13" s="349">
        <v>0.05</v>
      </c>
      <c r="P13" s="349">
        <v>0.14</v>
      </c>
      <c r="Q13" s="350">
        <f t="shared" si="2"/>
        <v>0.29</v>
      </c>
      <c r="R13" s="349">
        <v>0.15</v>
      </c>
      <c r="S13" s="349">
        <v>0.14</v>
      </c>
      <c r="T13" s="350">
        <f t="shared" si="3"/>
        <v>0.29</v>
      </c>
      <c r="U13" s="349">
        <v>0.06</v>
      </c>
      <c r="V13" s="349">
        <v>0.02</v>
      </c>
      <c r="W13" s="349">
        <v>0.02</v>
      </c>
      <c r="X13" s="349">
        <v>0.12</v>
      </c>
      <c r="Y13" s="349">
        <v>0.21</v>
      </c>
      <c r="Z13" s="349">
        <v>0.15</v>
      </c>
      <c r="AA13" s="350">
        <f t="shared" si="4"/>
        <v>0.58</v>
      </c>
      <c r="AB13" s="349">
        <v>0.02</v>
      </c>
      <c r="AC13" s="349">
        <v>0.05</v>
      </c>
      <c r="AD13" s="349">
        <v>0.16</v>
      </c>
      <c r="AE13" s="350">
        <f t="shared" si="5"/>
        <v>0.23</v>
      </c>
      <c r="AF13" s="349">
        <v>0.04</v>
      </c>
      <c r="AG13" s="349">
        <v>0.04</v>
      </c>
      <c r="AH13" s="349">
        <v>0.15</v>
      </c>
      <c r="AI13" s="349">
        <v>0.15</v>
      </c>
      <c r="AJ13" s="349">
        <v>0.15</v>
      </c>
      <c r="AK13" s="350">
        <f t="shared" si="6"/>
        <v>0.53</v>
      </c>
      <c r="AL13" s="350">
        <v>0.03</v>
      </c>
      <c r="AM13" s="350">
        <v>0.2</v>
      </c>
      <c r="AN13" s="349">
        <v>0.04</v>
      </c>
      <c r="AO13" s="349">
        <v>0.14</v>
      </c>
      <c r="AP13" s="350">
        <f t="shared" si="7"/>
        <v>0.18</v>
      </c>
      <c r="AQ13" s="349">
        <v>0.16</v>
      </c>
      <c r="AR13" s="349">
        <v>0.16</v>
      </c>
      <c r="AS13" s="350">
        <f t="shared" si="8"/>
        <v>0.32</v>
      </c>
      <c r="AT13" s="349">
        <v>0.13</v>
      </c>
      <c r="AU13" s="349">
        <v>0.28</v>
      </c>
      <c r="AV13" s="350">
        <f t="shared" si="9"/>
        <v>0.41</v>
      </c>
      <c r="AW13" s="349">
        <v>0.25</v>
      </c>
      <c r="AX13" s="349">
        <v>0.35</v>
      </c>
      <c r="AY13" s="349">
        <v>0.73</v>
      </c>
      <c r="AZ13" s="349">
        <v>0.69</v>
      </c>
      <c r="BA13" s="349">
        <v>0.45</v>
      </c>
      <c r="BB13" s="349">
        <v>0.45</v>
      </c>
      <c r="BC13" s="349">
        <v>0.1</v>
      </c>
      <c r="BD13" s="349">
        <v>0.39</v>
      </c>
      <c r="BE13" s="349">
        <v>0.9</v>
      </c>
      <c r="BF13" s="349">
        <v>0.35</v>
      </c>
      <c r="BG13" s="349">
        <v>0.4</v>
      </c>
      <c r="BH13" s="349">
        <v>0.9</v>
      </c>
      <c r="BI13" s="350">
        <f t="shared" si="10"/>
        <v>5.96</v>
      </c>
      <c r="BJ13" s="350">
        <v>2.89</v>
      </c>
      <c r="BK13" s="350">
        <v>0.3</v>
      </c>
      <c r="BL13" s="349">
        <v>1.5</v>
      </c>
      <c r="BM13" s="349">
        <v>0.17</v>
      </c>
      <c r="BN13" s="349">
        <v>0.3</v>
      </c>
      <c r="BO13" s="349">
        <v>0.42</v>
      </c>
      <c r="BP13" s="350">
        <f t="shared" si="11"/>
        <v>2.39</v>
      </c>
      <c r="BQ13" s="349">
        <v>0.11</v>
      </c>
      <c r="BR13" s="349">
        <v>0.11</v>
      </c>
      <c r="BS13" s="349">
        <v>0.49</v>
      </c>
      <c r="BT13" s="349">
        <v>0.58</v>
      </c>
      <c r="BU13" s="349">
        <v>0.2</v>
      </c>
      <c r="BV13" s="350">
        <f t="shared" si="12"/>
        <v>1.49</v>
      </c>
      <c r="BW13" s="349">
        <v>0.81</v>
      </c>
      <c r="BX13" s="349">
        <v>0.49</v>
      </c>
      <c r="BY13" s="349">
        <v>0.16</v>
      </c>
      <c r="BZ13" s="349">
        <v>0.39</v>
      </c>
      <c r="CA13" s="350">
        <f t="shared" si="13"/>
        <v>1.85</v>
      </c>
      <c r="CB13" s="349">
        <v>0.21</v>
      </c>
      <c r="CC13" s="349">
        <v>4.1</v>
      </c>
      <c r="CD13" s="350">
        <f t="shared" si="14"/>
        <v>4.31</v>
      </c>
      <c r="CE13" s="350">
        <v>0.1</v>
      </c>
      <c r="CF13" s="350">
        <v>0.02</v>
      </c>
      <c r="CG13" s="349">
        <v>1.09</v>
      </c>
      <c r="CH13" s="349">
        <v>3.6</v>
      </c>
      <c r="CI13" s="349">
        <v>5.51</v>
      </c>
      <c r="CJ13" s="349">
        <v>1.2</v>
      </c>
      <c r="CK13" s="349">
        <v>0.8</v>
      </c>
      <c r="CL13" s="350">
        <f t="shared" si="15"/>
        <v>12.2</v>
      </c>
      <c r="CM13" s="349">
        <v>1.5</v>
      </c>
      <c r="CN13" s="349">
        <v>1.49</v>
      </c>
      <c r="CO13" s="350">
        <f t="shared" si="16"/>
        <v>2.99</v>
      </c>
      <c r="CP13" s="373">
        <f t="shared" si="17"/>
        <v>38.21</v>
      </c>
      <c r="CQ13" s="350">
        <f t="shared" si="18"/>
        <v>45.09</v>
      </c>
      <c r="CR13" s="292"/>
      <c r="CS13" s="292"/>
      <c r="CT13" s="292"/>
    </row>
    <row r="14" spans="1:98" ht="12.75">
      <c r="A14" s="246">
        <v>6</v>
      </c>
      <c r="B14" s="235" t="str">
        <f>Характеристика!B19</f>
        <v>Беринга    16</v>
      </c>
      <c r="C14" s="266">
        <v>2463.3</v>
      </c>
      <c r="D14" s="74">
        <v>0.04</v>
      </c>
      <c r="E14" s="348">
        <v>0.06</v>
      </c>
      <c r="F14" s="349">
        <v>0.07</v>
      </c>
      <c r="G14" s="350">
        <f t="shared" si="0"/>
        <v>0.17</v>
      </c>
      <c r="H14" s="350">
        <v>0.15</v>
      </c>
      <c r="I14" s="349">
        <v>0.12</v>
      </c>
      <c r="J14" s="74">
        <v>0.04</v>
      </c>
      <c r="K14" s="349">
        <v>0.14</v>
      </c>
      <c r="L14" s="350">
        <f t="shared" si="1"/>
        <v>0.3</v>
      </c>
      <c r="M14" s="349">
        <v>0.05</v>
      </c>
      <c r="N14" s="349">
        <v>0.05</v>
      </c>
      <c r="O14" s="349">
        <v>0.05</v>
      </c>
      <c r="P14" s="349">
        <v>0.14</v>
      </c>
      <c r="Q14" s="350">
        <f t="shared" si="2"/>
        <v>0.29</v>
      </c>
      <c r="R14" s="349">
        <v>0.15</v>
      </c>
      <c r="S14" s="349">
        <v>0.14</v>
      </c>
      <c r="T14" s="350">
        <f t="shared" si="3"/>
        <v>0.29</v>
      </c>
      <c r="U14" s="349">
        <v>0.06</v>
      </c>
      <c r="V14" s="349">
        <v>0.02</v>
      </c>
      <c r="W14" s="349">
        <v>0.02</v>
      </c>
      <c r="X14" s="349">
        <v>0.12</v>
      </c>
      <c r="Y14" s="349">
        <v>0.21</v>
      </c>
      <c r="Z14" s="349">
        <v>0.15</v>
      </c>
      <c r="AA14" s="350">
        <f t="shared" si="4"/>
        <v>0.58</v>
      </c>
      <c r="AB14" s="349">
        <v>0.02</v>
      </c>
      <c r="AC14" s="349">
        <v>0.05</v>
      </c>
      <c r="AD14" s="349">
        <v>0.16</v>
      </c>
      <c r="AE14" s="350">
        <f t="shared" si="5"/>
        <v>0.23</v>
      </c>
      <c r="AF14" s="349">
        <v>0.04</v>
      </c>
      <c r="AG14" s="349">
        <v>0.04</v>
      </c>
      <c r="AH14" s="349">
        <v>0.15</v>
      </c>
      <c r="AI14" s="349">
        <v>0.15</v>
      </c>
      <c r="AJ14" s="349">
        <v>0.15</v>
      </c>
      <c r="AK14" s="350">
        <f t="shared" si="6"/>
        <v>0.53</v>
      </c>
      <c r="AL14" s="350">
        <v>0.03</v>
      </c>
      <c r="AM14" s="350">
        <v>0.2</v>
      </c>
      <c r="AN14" s="349">
        <v>0.04</v>
      </c>
      <c r="AO14" s="349">
        <v>0.14</v>
      </c>
      <c r="AP14" s="350">
        <f t="shared" si="7"/>
        <v>0.18</v>
      </c>
      <c r="AQ14" s="349">
        <v>0.16</v>
      </c>
      <c r="AR14" s="349">
        <v>0.16</v>
      </c>
      <c r="AS14" s="350">
        <f t="shared" si="8"/>
        <v>0.32</v>
      </c>
      <c r="AT14" s="349">
        <v>0.13</v>
      </c>
      <c r="AU14" s="349">
        <v>0.28</v>
      </c>
      <c r="AV14" s="350">
        <f t="shared" si="9"/>
        <v>0.41</v>
      </c>
      <c r="AW14" s="349">
        <v>0.25</v>
      </c>
      <c r="AX14" s="349">
        <v>0.35</v>
      </c>
      <c r="AY14" s="349">
        <v>0.75</v>
      </c>
      <c r="AZ14" s="349">
        <v>0.71</v>
      </c>
      <c r="BA14" s="349">
        <v>0.45</v>
      </c>
      <c r="BB14" s="349">
        <v>0.45</v>
      </c>
      <c r="BC14" s="349">
        <v>0.1</v>
      </c>
      <c r="BD14" s="349">
        <v>0.39</v>
      </c>
      <c r="BE14" s="349">
        <v>0.9</v>
      </c>
      <c r="BF14" s="349">
        <v>0.35</v>
      </c>
      <c r="BG14" s="349">
        <v>0.4</v>
      </c>
      <c r="BH14" s="349">
        <v>0.9</v>
      </c>
      <c r="BI14" s="350">
        <f t="shared" si="10"/>
        <v>6</v>
      </c>
      <c r="BJ14" s="350">
        <v>2.89</v>
      </c>
      <c r="BK14" s="350">
        <v>0.3</v>
      </c>
      <c r="BL14" s="349">
        <v>1.33</v>
      </c>
      <c r="BM14" s="349">
        <v>0.17</v>
      </c>
      <c r="BN14" s="349">
        <v>0.3</v>
      </c>
      <c r="BO14" s="349">
        <v>0.13</v>
      </c>
      <c r="BP14" s="350">
        <f t="shared" si="11"/>
        <v>1.93</v>
      </c>
      <c r="BQ14" s="349">
        <v>0.09</v>
      </c>
      <c r="BR14" s="349">
        <v>0.09</v>
      </c>
      <c r="BS14" s="349">
        <v>0.51</v>
      </c>
      <c r="BT14" s="349">
        <v>0.54</v>
      </c>
      <c r="BU14" s="349">
        <v>0.2</v>
      </c>
      <c r="BV14" s="350">
        <f t="shared" si="12"/>
        <v>1.43</v>
      </c>
      <c r="BW14" s="349">
        <v>0.83</v>
      </c>
      <c r="BX14" s="349">
        <v>0.51</v>
      </c>
      <c r="BY14" s="349">
        <v>0.12</v>
      </c>
      <c r="BZ14" s="349">
        <v>0.41</v>
      </c>
      <c r="CA14" s="350">
        <f t="shared" si="13"/>
        <v>1.87</v>
      </c>
      <c r="CB14" s="349">
        <v>0.36</v>
      </c>
      <c r="CC14" s="349">
        <v>4.78</v>
      </c>
      <c r="CD14" s="350">
        <f t="shared" si="14"/>
        <v>5.14</v>
      </c>
      <c r="CE14" s="350">
        <v>0.07</v>
      </c>
      <c r="CF14" s="350">
        <v>0.02</v>
      </c>
      <c r="CG14" s="349">
        <v>1.09</v>
      </c>
      <c r="CH14" s="349">
        <v>2.25</v>
      </c>
      <c r="CI14" s="349">
        <v>4.25</v>
      </c>
      <c r="CJ14" s="349">
        <v>1.2</v>
      </c>
      <c r="CK14" s="349">
        <v>0.8</v>
      </c>
      <c r="CL14" s="350">
        <f t="shared" si="15"/>
        <v>9.59</v>
      </c>
      <c r="CM14" s="349">
        <v>1.5</v>
      </c>
      <c r="CN14" s="349">
        <v>1.49</v>
      </c>
      <c r="CO14" s="350">
        <f t="shared" si="16"/>
        <v>2.99</v>
      </c>
      <c r="CP14" s="373">
        <f t="shared" si="17"/>
        <v>35.91</v>
      </c>
      <c r="CQ14" s="350">
        <f t="shared" si="18"/>
        <v>42.37</v>
      </c>
      <c r="CR14" s="292"/>
      <c r="CS14" s="292"/>
      <c r="CT14" s="292"/>
    </row>
    <row r="15" spans="1:98" ht="12.75">
      <c r="A15" s="246">
        <v>7</v>
      </c>
      <c r="B15" s="235" t="str">
        <f>Характеристика!B20</f>
        <v>Беринга    18 </v>
      </c>
      <c r="C15" s="266">
        <v>2107.4</v>
      </c>
      <c r="D15" s="74">
        <v>0.04</v>
      </c>
      <c r="E15" s="348">
        <v>0.06</v>
      </c>
      <c r="F15" s="349">
        <v>0.09</v>
      </c>
      <c r="G15" s="350">
        <f t="shared" si="0"/>
        <v>0.19</v>
      </c>
      <c r="H15" s="350">
        <v>0.14</v>
      </c>
      <c r="I15" s="349">
        <v>0.12</v>
      </c>
      <c r="J15" s="74">
        <v>0.04</v>
      </c>
      <c r="K15" s="349">
        <v>0.13</v>
      </c>
      <c r="L15" s="350">
        <f t="shared" si="1"/>
        <v>0.29</v>
      </c>
      <c r="M15" s="349">
        <v>0.05</v>
      </c>
      <c r="N15" s="349">
        <v>0.05</v>
      </c>
      <c r="O15" s="349">
        <v>0.05</v>
      </c>
      <c r="P15" s="349">
        <v>0.13</v>
      </c>
      <c r="Q15" s="350">
        <f t="shared" si="2"/>
        <v>0.28</v>
      </c>
      <c r="R15" s="349">
        <v>0.14</v>
      </c>
      <c r="S15" s="349">
        <v>0.13</v>
      </c>
      <c r="T15" s="350">
        <f t="shared" si="3"/>
        <v>0.27</v>
      </c>
      <c r="U15" s="349">
        <v>0.06</v>
      </c>
      <c r="V15" s="349">
        <v>0.02</v>
      </c>
      <c r="W15" s="349">
        <v>0.02</v>
      </c>
      <c r="X15" s="349">
        <v>0.12</v>
      </c>
      <c r="Y15" s="349">
        <v>0.21</v>
      </c>
      <c r="Z15" s="349">
        <v>0.14</v>
      </c>
      <c r="AA15" s="350">
        <f t="shared" si="4"/>
        <v>0.57</v>
      </c>
      <c r="AB15" s="349">
        <v>0.02</v>
      </c>
      <c r="AC15" s="349">
        <v>0.05</v>
      </c>
      <c r="AD15" s="349">
        <v>0.15</v>
      </c>
      <c r="AE15" s="350">
        <f t="shared" si="5"/>
        <v>0.22</v>
      </c>
      <c r="AF15" s="349">
        <v>0.04</v>
      </c>
      <c r="AG15" s="349">
        <v>0.04</v>
      </c>
      <c r="AH15" s="349">
        <v>0.14</v>
      </c>
      <c r="AI15" s="349">
        <v>0.14</v>
      </c>
      <c r="AJ15" s="349">
        <v>0.14</v>
      </c>
      <c r="AK15" s="350">
        <f t="shared" si="6"/>
        <v>0.5</v>
      </c>
      <c r="AL15" s="350">
        <v>0.03</v>
      </c>
      <c r="AM15" s="350">
        <v>0.19</v>
      </c>
      <c r="AN15" s="349">
        <v>0.04</v>
      </c>
      <c r="AO15" s="349">
        <v>0.13</v>
      </c>
      <c r="AP15" s="350">
        <f t="shared" si="7"/>
        <v>0.17</v>
      </c>
      <c r="AQ15" s="349">
        <v>0.16</v>
      </c>
      <c r="AR15" s="349">
        <v>0.16</v>
      </c>
      <c r="AS15" s="350">
        <f t="shared" si="8"/>
        <v>0.32</v>
      </c>
      <c r="AT15" s="349">
        <v>0.13</v>
      </c>
      <c r="AU15" s="349">
        <v>0.27</v>
      </c>
      <c r="AV15" s="350">
        <f t="shared" si="9"/>
        <v>0.4</v>
      </c>
      <c r="AW15" s="349">
        <v>0.25</v>
      </c>
      <c r="AX15" s="349">
        <v>0.35</v>
      </c>
      <c r="AY15" s="349">
        <v>0.76</v>
      </c>
      <c r="AZ15" s="349">
        <v>0.72</v>
      </c>
      <c r="BA15" s="349">
        <v>0.45</v>
      </c>
      <c r="BB15" s="349">
        <v>0.45</v>
      </c>
      <c r="BC15" s="349">
        <v>0.1</v>
      </c>
      <c r="BD15" s="349">
        <v>0.39</v>
      </c>
      <c r="BE15" s="349">
        <v>0.9</v>
      </c>
      <c r="BF15" s="349">
        <v>0.35</v>
      </c>
      <c r="BG15" s="349">
        <v>0.4</v>
      </c>
      <c r="BH15" s="349">
        <v>0.9</v>
      </c>
      <c r="BI15" s="350">
        <f t="shared" si="10"/>
        <v>6.02</v>
      </c>
      <c r="BJ15" s="350">
        <v>2.89</v>
      </c>
      <c r="BK15" s="350">
        <v>0.3</v>
      </c>
      <c r="BL15" s="349">
        <v>1.36</v>
      </c>
      <c r="BM15" s="349">
        <v>0.17</v>
      </c>
      <c r="BN15" s="349">
        <v>0.3</v>
      </c>
      <c r="BO15" s="349">
        <v>0.21</v>
      </c>
      <c r="BP15" s="350">
        <f t="shared" si="11"/>
        <v>2.04</v>
      </c>
      <c r="BQ15" s="349">
        <v>0.1</v>
      </c>
      <c r="BR15" s="349">
        <v>0.1</v>
      </c>
      <c r="BS15" s="349">
        <v>0.52</v>
      </c>
      <c r="BT15" s="349">
        <v>0.59</v>
      </c>
      <c r="BU15" s="349">
        <v>0.2</v>
      </c>
      <c r="BV15" s="350">
        <f t="shared" si="12"/>
        <v>1.51</v>
      </c>
      <c r="BW15" s="349">
        <v>0.84</v>
      </c>
      <c r="BX15" s="349">
        <v>0.52</v>
      </c>
      <c r="BY15" s="349">
        <v>0.17</v>
      </c>
      <c r="BZ15" s="349">
        <v>0.42</v>
      </c>
      <c r="CA15" s="350">
        <f t="shared" si="13"/>
        <v>1.95</v>
      </c>
      <c r="CB15" s="349">
        <v>0.29</v>
      </c>
      <c r="CC15" s="349">
        <v>4.27</v>
      </c>
      <c r="CD15" s="350">
        <f t="shared" si="14"/>
        <v>4.56</v>
      </c>
      <c r="CE15" s="350">
        <v>0.09</v>
      </c>
      <c r="CF15" s="350">
        <v>0.02</v>
      </c>
      <c r="CG15" s="349">
        <v>1.09</v>
      </c>
      <c r="CH15" s="349">
        <v>2.69</v>
      </c>
      <c r="CI15" s="349">
        <v>4.68</v>
      </c>
      <c r="CJ15" s="349">
        <v>1.2</v>
      </c>
      <c r="CK15" s="349">
        <v>0.8</v>
      </c>
      <c r="CL15" s="350">
        <f t="shared" si="15"/>
        <v>10.46</v>
      </c>
      <c r="CM15" s="349">
        <v>1.5</v>
      </c>
      <c r="CN15" s="349">
        <v>1.49</v>
      </c>
      <c r="CO15" s="350">
        <f t="shared" si="16"/>
        <v>2.99</v>
      </c>
      <c r="CP15" s="373">
        <f t="shared" si="17"/>
        <v>36.4</v>
      </c>
      <c r="CQ15" s="350">
        <f t="shared" si="18"/>
        <v>42.95</v>
      </c>
      <c r="CR15" s="292"/>
      <c r="CS15" s="292"/>
      <c r="CT15" s="292"/>
    </row>
    <row r="16" spans="1:98" ht="12.75">
      <c r="A16" s="246">
        <v>8</v>
      </c>
      <c r="B16" s="235" t="str">
        <f>Характеристика!B21</f>
        <v>Беринга   2</v>
      </c>
      <c r="C16" s="266">
        <v>1460.3</v>
      </c>
      <c r="D16" s="74">
        <v>0.05</v>
      </c>
      <c r="E16" s="348">
        <v>0.06</v>
      </c>
      <c r="F16" s="349">
        <v>0.03</v>
      </c>
      <c r="G16" s="350">
        <f t="shared" si="0"/>
        <v>0.14</v>
      </c>
      <c r="H16" s="350">
        <v>0.15</v>
      </c>
      <c r="I16" s="349">
        <v>0.12</v>
      </c>
      <c r="J16" s="74">
        <v>0.05</v>
      </c>
      <c r="K16" s="349">
        <v>0.14</v>
      </c>
      <c r="L16" s="350">
        <f t="shared" si="1"/>
        <v>0.31</v>
      </c>
      <c r="M16" s="349">
        <v>0.06</v>
      </c>
      <c r="N16" s="349">
        <v>0.06</v>
      </c>
      <c r="O16" s="349">
        <v>0.06</v>
      </c>
      <c r="P16" s="349">
        <v>0.14</v>
      </c>
      <c r="Q16" s="350">
        <f t="shared" si="2"/>
        <v>0.32</v>
      </c>
      <c r="R16" s="349">
        <v>0.15</v>
      </c>
      <c r="S16" s="349">
        <v>0.14</v>
      </c>
      <c r="T16" s="350">
        <f t="shared" si="3"/>
        <v>0.29</v>
      </c>
      <c r="U16" s="349">
        <v>0.06</v>
      </c>
      <c r="V16" s="349">
        <v>0.02</v>
      </c>
      <c r="W16" s="349">
        <v>0.02</v>
      </c>
      <c r="X16" s="349">
        <v>0.12</v>
      </c>
      <c r="Y16" s="349">
        <v>0.21</v>
      </c>
      <c r="Z16" s="349">
        <v>0.15</v>
      </c>
      <c r="AA16" s="350">
        <f t="shared" si="4"/>
        <v>0.58</v>
      </c>
      <c r="AB16" s="349">
        <v>0.02</v>
      </c>
      <c r="AC16" s="349">
        <v>0.06</v>
      </c>
      <c r="AD16" s="349">
        <v>0.16</v>
      </c>
      <c r="AE16" s="350">
        <f t="shared" si="5"/>
        <v>0.24</v>
      </c>
      <c r="AF16" s="349">
        <v>0.04</v>
      </c>
      <c r="AG16" s="349">
        <v>0.04</v>
      </c>
      <c r="AH16" s="349">
        <v>0.15</v>
      </c>
      <c r="AI16" s="349">
        <v>0.15</v>
      </c>
      <c r="AJ16" s="349">
        <v>0.15</v>
      </c>
      <c r="AK16" s="350">
        <f t="shared" si="6"/>
        <v>0.53</v>
      </c>
      <c r="AL16" s="350">
        <v>0.03</v>
      </c>
      <c r="AM16" s="350">
        <v>0.21</v>
      </c>
      <c r="AN16" s="349">
        <v>0.04</v>
      </c>
      <c r="AO16" s="349">
        <v>0.14</v>
      </c>
      <c r="AP16" s="350">
        <f t="shared" si="7"/>
        <v>0.18</v>
      </c>
      <c r="AQ16" s="349">
        <v>0.16</v>
      </c>
      <c r="AR16" s="349">
        <v>0.16</v>
      </c>
      <c r="AS16" s="350">
        <f t="shared" si="8"/>
        <v>0.32</v>
      </c>
      <c r="AT16" s="349">
        <v>0.13</v>
      </c>
      <c r="AU16" s="349">
        <v>0.31</v>
      </c>
      <c r="AV16" s="350">
        <f t="shared" si="9"/>
        <v>0.44</v>
      </c>
      <c r="AW16" s="349">
        <v>0.29</v>
      </c>
      <c r="AX16" s="349">
        <v>0.39</v>
      </c>
      <c r="AY16" s="349">
        <v>0.78</v>
      </c>
      <c r="AZ16" s="349">
        <v>0.74</v>
      </c>
      <c r="BA16" s="349">
        <v>0.49</v>
      </c>
      <c r="BB16" s="349">
        <v>0.49</v>
      </c>
      <c r="BC16" s="349">
        <v>0.1</v>
      </c>
      <c r="BD16" s="349">
        <v>0.43</v>
      </c>
      <c r="BE16" s="349">
        <v>0.98</v>
      </c>
      <c r="BF16" s="349">
        <v>0.39</v>
      </c>
      <c r="BG16" s="349">
        <v>0.44</v>
      </c>
      <c r="BH16" s="349">
        <v>0.98</v>
      </c>
      <c r="BI16" s="350">
        <f t="shared" si="10"/>
        <v>6.5</v>
      </c>
      <c r="BJ16" s="350">
        <v>2.89</v>
      </c>
      <c r="BK16" s="350">
        <v>0.3</v>
      </c>
      <c r="BL16" s="349">
        <v>1.43</v>
      </c>
      <c r="BM16" s="349">
        <v>0.17</v>
      </c>
      <c r="BN16" s="349">
        <v>0.3</v>
      </c>
      <c r="BO16" s="349">
        <v>0.24</v>
      </c>
      <c r="BP16" s="350">
        <f t="shared" si="11"/>
        <v>2.14</v>
      </c>
      <c r="BQ16" s="349">
        <v>0.14</v>
      </c>
      <c r="BR16" s="349">
        <v>0.14</v>
      </c>
      <c r="BS16" s="349">
        <v>0.54</v>
      </c>
      <c r="BT16" s="349">
        <v>0.59</v>
      </c>
      <c r="BU16" s="349">
        <v>0.2</v>
      </c>
      <c r="BV16" s="350">
        <f t="shared" si="12"/>
        <v>1.61</v>
      </c>
      <c r="BW16" s="349">
        <v>0.86</v>
      </c>
      <c r="BX16" s="349">
        <v>0.54</v>
      </c>
      <c r="BY16" s="349">
        <v>0.17</v>
      </c>
      <c r="BZ16" s="349">
        <v>0.54</v>
      </c>
      <c r="CA16" s="350">
        <f t="shared" si="13"/>
        <v>2.11</v>
      </c>
      <c r="CB16" s="349">
        <v>0.26</v>
      </c>
      <c r="CC16" s="349">
        <v>4.96</v>
      </c>
      <c r="CD16" s="350">
        <f t="shared" si="14"/>
        <v>5.22</v>
      </c>
      <c r="CE16" s="350">
        <v>0.08</v>
      </c>
      <c r="CF16" s="350">
        <v>0.02</v>
      </c>
      <c r="CG16" s="349">
        <v>1.09</v>
      </c>
      <c r="CH16" s="349">
        <v>2.92</v>
      </c>
      <c r="CI16" s="349">
        <v>4.9</v>
      </c>
      <c r="CJ16" s="349">
        <v>1.2</v>
      </c>
      <c r="CK16" s="349">
        <v>0.8</v>
      </c>
      <c r="CL16" s="350">
        <f t="shared" si="15"/>
        <v>10.91</v>
      </c>
      <c r="CM16" s="349">
        <v>1.5</v>
      </c>
      <c r="CN16" s="349">
        <v>1.49</v>
      </c>
      <c r="CO16" s="350">
        <f t="shared" si="16"/>
        <v>2.99</v>
      </c>
      <c r="CP16" s="373">
        <f t="shared" si="17"/>
        <v>38.51</v>
      </c>
      <c r="CQ16" s="350">
        <f t="shared" si="18"/>
        <v>45.44</v>
      </c>
      <c r="CR16" s="292"/>
      <c r="CS16" s="292"/>
      <c r="CT16" s="292"/>
    </row>
    <row r="17" spans="1:98" ht="12.75">
      <c r="A17" s="246">
        <v>9</v>
      </c>
      <c r="B17" s="235" t="str">
        <f>Характеристика!B22</f>
        <v>Беринга   4</v>
      </c>
      <c r="C17" s="266">
        <v>1492.9</v>
      </c>
      <c r="D17" s="74">
        <v>0.04</v>
      </c>
      <c r="E17" s="348">
        <v>0.06</v>
      </c>
      <c r="F17" s="349">
        <v>0.03</v>
      </c>
      <c r="G17" s="350">
        <f t="shared" si="0"/>
        <v>0.13</v>
      </c>
      <c r="H17" s="350">
        <v>0.15</v>
      </c>
      <c r="I17" s="349">
        <v>0.12</v>
      </c>
      <c r="J17" s="74">
        <v>0.04</v>
      </c>
      <c r="K17" s="349">
        <v>0.14</v>
      </c>
      <c r="L17" s="350">
        <f t="shared" si="1"/>
        <v>0.3</v>
      </c>
      <c r="M17" s="349">
        <v>0.05</v>
      </c>
      <c r="N17" s="349">
        <v>0.05</v>
      </c>
      <c r="O17" s="349">
        <v>0.05</v>
      </c>
      <c r="P17" s="349">
        <v>0.14</v>
      </c>
      <c r="Q17" s="350">
        <f t="shared" si="2"/>
        <v>0.29</v>
      </c>
      <c r="R17" s="349">
        <v>0.15</v>
      </c>
      <c r="S17" s="349">
        <v>0.14</v>
      </c>
      <c r="T17" s="350">
        <f t="shared" si="3"/>
        <v>0.29</v>
      </c>
      <c r="U17" s="349">
        <v>0.06</v>
      </c>
      <c r="V17" s="349">
        <v>0.02</v>
      </c>
      <c r="W17" s="349">
        <v>0.02</v>
      </c>
      <c r="X17" s="349">
        <v>0.12</v>
      </c>
      <c r="Y17" s="349">
        <v>0.21</v>
      </c>
      <c r="Z17" s="349">
        <v>0.15</v>
      </c>
      <c r="AA17" s="350">
        <f t="shared" si="4"/>
        <v>0.58</v>
      </c>
      <c r="AB17" s="349">
        <v>0.02</v>
      </c>
      <c r="AC17" s="349">
        <v>0.05</v>
      </c>
      <c r="AD17" s="349">
        <v>0.16</v>
      </c>
      <c r="AE17" s="350">
        <f t="shared" si="5"/>
        <v>0.23</v>
      </c>
      <c r="AF17" s="349">
        <v>0.04</v>
      </c>
      <c r="AG17" s="349">
        <v>0.04</v>
      </c>
      <c r="AH17" s="349">
        <v>0.15</v>
      </c>
      <c r="AI17" s="349">
        <v>0.15</v>
      </c>
      <c r="AJ17" s="349">
        <v>0.15</v>
      </c>
      <c r="AK17" s="350">
        <f t="shared" si="6"/>
        <v>0.53</v>
      </c>
      <c r="AL17" s="350">
        <v>0.03</v>
      </c>
      <c r="AM17" s="350">
        <v>0.2</v>
      </c>
      <c r="AN17" s="349">
        <v>0.04</v>
      </c>
      <c r="AO17" s="349">
        <v>0.14</v>
      </c>
      <c r="AP17" s="350">
        <f t="shared" si="7"/>
        <v>0.18</v>
      </c>
      <c r="AQ17" s="349">
        <v>0.16</v>
      </c>
      <c r="AR17" s="349">
        <v>0.16</v>
      </c>
      <c r="AS17" s="350">
        <f t="shared" si="8"/>
        <v>0.32</v>
      </c>
      <c r="AT17" s="349">
        <v>0.13</v>
      </c>
      <c r="AU17" s="349">
        <v>0.28</v>
      </c>
      <c r="AV17" s="350">
        <f t="shared" si="9"/>
        <v>0.41</v>
      </c>
      <c r="AW17" s="349">
        <v>0.28</v>
      </c>
      <c r="AX17" s="349">
        <v>0.38</v>
      </c>
      <c r="AY17" s="349">
        <v>0.76</v>
      </c>
      <c r="AZ17" s="349">
        <v>0.72</v>
      </c>
      <c r="BA17" s="349">
        <v>0.48</v>
      </c>
      <c r="BB17" s="349">
        <v>0.48</v>
      </c>
      <c r="BC17" s="349">
        <v>0.1</v>
      </c>
      <c r="BD17" s="349">
        <v>0.42</v>
      </c>
      <c r="BE17" s="349">
        <v>0.96</v>
      </c>
      <c r="BF17" s="349">
        <v>0.38</v>
      </c>
      <c r="BG17" s="349">
        <v>0.43</v>
      </c>
      <c r="BH17" s="349">
        <v>0.96</v>
      </c>
      <c r="BI17" s="350">
        <f t="shared" si="10"/>
        <v>6.35</v>
      </c>
      <c r="BJ17" s="350">
        <v>2.89</v>
      </c>
      <c r="BK17" s="350">
        <v>0.3</v>
      </c>
      <c r="BL17" s="349">
        <v>1.4</v>
      </c>
      <c r="BM17" s="349">
        <v>0.17</v>
      </c>
      <c r="BN17" s="349">
        <v>0.3</v>
      </c>
      <c r="BO17" s="349">
        <v>0.23</v>
      </c>
      <c r="BP17" s="350">
        <f t="shared" si="11"/>
        <v>2.1</v>
      </c>
      <c r="BQ17" s="349">
        <v>0.14</v>
      </c>
      <c r="BR17" s="349">
        <v>0.14</v>
      </c>
      <c r="BS17" s="349">
        <v>0.52</v>
      </c>
      <c r="BT17" s="349">
        <v>0.58</v>
      </c>
      <c r="BU17" s="349">
        <v>0.2</v>
      </c>
      <c r="BV17" s="350">
        <f t="shared" si="12"/>
        <v>1.58</v>
      </c>
      <c r="BW17" s="349">
        <v>0.84</v>
      </c>
      <c r="BX17" s="349">
        <v>0.52</v>
      </c>
      <c r="BY17" s="349">
        <v>0.16</v>
      </c>
      <c r="BZ17" s="349">
        <v>0.42</v>
      </c>
      <c r="CA17" s="350">
        <f t="shared" si="13"/>
        <v>1.94</v>
      </c>
      <c r="CB17" s="349">
        <v>0.24</v>
      </c>
      <c r="CC17" s="349">
        <v>6.03</v>
      </c>
      <c r="CD17" s="350">
        <f t="shared" si="14"/>
        <v>6.27</v>
      </c>
      <c r="CE17" s="350">
        <v>0.08</v>
      </c>
      <c r="CF17" s="350">
        <v>0.02</v>
      </c>
      <c r="CG17" s="349">
        <v>1.09</v>
      </c>
      <c r="CH17" s="349">
        <v>2.74</v>
      </c>
      <c r="CI17" s="349">
        <v>4.72</v>
      </c>
      <c r="CJ17" s="349">
        <v>1.2</v>
      </c>
      <c r="CK17" s="349">
        <v>0.8</v>
      </c>
      <c r="CL17" s="350">
        <f t="shared" si="15"/>
        <v>10.55</v>
      </c>
      <c r="CM17" s="349">
        <v>1.5</v>
      </c>
      <c r="CN17" s="349">
        <v>1.49</v>
      </c>
      <c r="CO17" s="350">
        <f t="shared" si="16"/>
        <v>2.99</v>
      </c>
      <c r="CP17" s="373">
        <f t="shared" si="17"/>
        <v>38.71</v>
      </c>
      <c r="CQ17" s="350">
        <f t="shared" si="18"/>
        <v>45.68</v>
      </c>
      <c r="CR17" s="292"/>
      <c r="CS17" s="292"/>
      <c r="CT17" s="292"/>
    </row>
    <row r="18" spans="1:98" ht="12.75">
      <c r="A18" s="246">
        <v>10</v>
      </c>
      <c r="B18" s="235" t="str">
        <f>Характеристика!B23</f>
        <v>Беринга   6</v>
      </c>
      <c r="C18" s="266">
        <v>1600.4</v>
      </c>
      <c r="D18" s="74">
        <v>0.04</v>
      </c>
      <c r="E18" s="348">
        <v>0.06</v>
      </c>
      <c r="F18" s="349">
        <v>0.03</v>
      </c>
      <c r="G18" s="350">
        <f t="shared" si="0"/>
        <v>0.13</v>
      </c>
      <c r="H18" s="350">
        <v>0.14</v>
      </c>
      <c r="I18" s="349">
        <v>0.12</v>
      </c>
      <c r="J18" s="74">
        <v>0.04</v>
      </c>
      <c r="K18" s="349">
        <v>0.13</v>
      </c>
      <c r="L18" s="350">
        <f t="shared" si="1"/>
        <v>0.29</v>
      </c>
      <c r="M18" s="349">
        <v>0.05</v>
      </c>
      <c r="N18" s="349">
        <v>0.05</v>
      </c>
      <c r="O18" s="349">
        <v>0.05</v>
      </c>
      <c r="P18" s="349">
        <v>0.13</v>
      </c>
      <c r="Q18" s="350">
        <f t="shared" si="2"/>
        <v>0.28</v>
      </c>
      <c r="R18" s="349">
        <v>0.14</v>
      </c>
      <c r="S18" s="349">
        <v>0.13</v>
      </c>
      <c r="T18" s="350">
        <f t="shared" si="3"/>
        <v>0.27</v>
      </c>
      <c r="U18" s="349">
        <v>0.06</v>
      </c>
      <c r="V18" s="349">
        <v>0.02</v>
      </c>
      <c r="W18" s="349">
        <v>0.02</v>
      </c>
      <c r="X18" s="349">
        <v>0.12</v>
      </c>
      <c r="Y18" s="349">
        <v>0.21</v>
      </c>
      <c r="Z18" s="349">
        <v>0.14</v>
      </c>
      <c r="AA18" s="350">
        <f t="shared" si="4"/>
        <v>0.57</v>
      </c>
      <c r="AB18" s="349">
        <v>0.02</v>
      </c>
      <c r="AC18" s="349">
        <v>0.05</v>
      </c>
      <c r="AD18" s="349">
        <v>0.15</v>
      </c>
      <c r="AE18" s="350">
        <f t="shared" si="5"/>
        <v>0.22</v>
      </c>
      <c r="AF18" s="349">
        <v>0.04</v>
      </c>
      <c r="AG18" s="349">
        <v>0.04</v>
      </c>
      <c r="AH18" s="349">
        <v>0.14</v>
      </c>
      <c r="AI18" s="349">
        <v>0.14</v>
      </c>
      <c r="AJ18" s="349">
        <v>0.14</v>
      </c>
      <c r="AK18" s="350">
        <f t="shared" si="6"/>
        <v>0.5</v>
      </c>
      <c r="AL18" s="350">
        <v>0.03</v>
      </c>
      <c r="AM18" s="350">
        <v>0.19</v>
      </c>
      <c r="AN18" s="349">
        <v>0.04</v>
      </c>
      <c r="AO18" s="349">
        <v>0.13</v>
      </c>
      <c r="AP18" s="350">
        <f t="shared" si="7"/>
        <v>0.17</v>
      </c>
      <c r="AQ18" s="349">
        <v>0.16</v>
      </c>
      <c r="AR18" s="349">
        <v>0.16</v>
      </c>
      <c r="AS18" s="350">
        <f t="shared" si="8"/>
        <v>0.32</v>
      </c>
      <c r="AT18" s="349">
        <v>0.13</v>
      </c>
      <c r="AU18" s="349">
        <v>0.27</v>
      </c>
      <c r="AV18" s="350">
        <f t="shared" si="9"/>
        <v>0.4</v>
      </c>
      <c r="AW18" s="349">
        <v>0.28</v>
      </c>
      <c r="AX18" s="349">
        <v>0.38</v>
      </c>
      <c r="AY18" s="349">
        <v>0.73</v>
      </c>
      <c r="AZ18" s="349">
        <v>0.69</v>
      </c>
      <c r="BA18" s="349">
        <v>0.48</v>
      </c>
      <c r="BB18" s="349">
        <v>0.48</v>
      </c>
      <c r="BC18" s="349">
        <v>0.1</v>
      </c>
      <c r="BD18" s="349">
        <v>0.42</v>
      </c>
      <c r="BE18" s="349">
        <v>0.96</v>
      </c>
      <c r="BF18" s="349">
        <v>0.38</v>
      </c>
      <c r="BG18" s="349">
        <v>0.43</v>
      </c>
      <c r="BH18" s="349">
        <v>0.96</v>
      </c>
      <c r="BI18" s="350">
        <f t="shared" si="10"/>
        <v>6.29</v>
      </c>
      <c r="BJ18" s="350">
        <v>2.89</v>
      </c>
      <c r="BK18" s="350">
        <v>0.3</v>
      </c>
      <c r="BL18" s="349">
        <v>1.4</v>
      </c>
      <c r="BM18" s="349">
        <v>0.17</v>
      </c>
      <c r="BN18" s="349">
        <v>0.3</v>
      </c>
      <c r="BO18" s="349">
        <v>0.23</v>
      </c>
      <c r="BP18" s="350">
        <f t="shared" si="11"/>
        <v>2.1</v>
      </c>
      <c r="BQ18" s="349">
        <v>0.13</v>
      </c>
      <c r="BR18" s="349">
        <v>0.13</v>
      </c>
      <c r="BS18" s="349">
        <v>0.49</v>
      </c>
      <c r="BT18" s="349">
        <v>0.52</v>
      </c>
      <c r="BU18" s="349">
        <v>0.2</v>
      </c>
      <c r="BV18" s="350">
        <f t="shared" si="12"/>
        <v>1.47</v>
      </c>
      <c r="BW18" s="349">
        <v>0.81</v>
      </c>
      <c r="BX18" s="349">
        <v>0.49</v>
      </c>
      <c r="BY18" s="349">
        <v>0.1</v>
      </c>
      <c r="BZ18" s="349">
        <v>0.39</v>
      </c>
      <c r="CA18" s="350">
        <f t="shared" si="13"/>
        <v>1.79</v>
      </c>
      <c r="CB18" s="349">
        <v>0.21</v>
      </c>
      <c r="CC18" s="349">
        <v>5.05</v>
      </c>
      <c r="CD18" s="350">
        <f t="shared" si="14"/>
        <v>5.26</v>
      </c>
      <c r="CE18" s="350">
        <v>0.08</v>
      </c>
      <c r="CF18" s="350">
        <v>0.02</v>
      </c>
      <c r="CG18" s="349">
        <v>1.09</v>
      </c>
      <c r="CH18" s="349">
        <v>2.74</v>
      </c>
      <c r="CI18" s="349">
        <v>4.72</v>
      </c>
      <c r="CJ18" s="349">
        <v>1.2</v>
      </c>
      <c r="CK18" s="349">
        <v>0.8</v>
      </c>
      <c r="CL18" s="350">
        <f t="shared" si="15"/>
        <v>10.55</v>
      </c>
      <c r="CM18" s="349">
        <v>1.5</v>
      </c>
      <c r="CN18" s="349">
        <v>1.49</v>
      </c>
      <c r="CO18" s="350">
        <f t="shared" si="16"/>
        <v>2.99</v>
      </c>
      <c r="CP18" s="373">
        <f t="shared" si="17"/>
        <v>37.25</v>
      </c>
      <c r="CQ18" s="350">
        <f t="shared" si="18"/>
        <v>43.96</v>
      </c>
      <c r="CR18" s="292"/>
      <c r="CS18" s="292"/>
      <c r="CT18" s="292"/>
    </row>
    <row r="19" spans="1:98" ht="12.75">
      <c r="A19" s="246">
        <v>11</v>
      </c>
      <c r="B19" s="235" t="str">
        <f>Характеристика!B24</f>
        <v>Беринга   8</v>
      </c>
      <c r="C19" s="266">
        <v>1953.8</v>
      </c>
      <c r="D19" s="74">
        <v>0.04</v>
      </c>
      <c r="E19" s="348">
        <v>0.06</v>
      </c>
      <c r="F19" s="349">
        <v>0.09</v>
      </c>
      <c r="G19" s="350">
        <f t="shared" si="0"/>
        <v>0.19</v>
      </c>
      <c r="H19" s="350">
        <v>0.15</v>
      </c>
      <c r="I19" s="349">
        <v>0.12</v>
      </c>
      <c r="J19" s="74">
        <v>0.04</v>
      </c>
      <c r="K19" s="349">
        <v>0.14</v>
      </c>
      <c r="L19" s="350">
        <f t="shared" si="1"/>
        <v>0.3</v>
      </c>
      <c r="M19" s="349">
        <v>0.05</v>
      </c>
      <c r="N19" s="349">
        <v>0.05</v>
      </c>
      <c r="O19" s="349">
        <v>0.05</v>
      </c>
      <c r="P19" s="349">
        <v>0.14</v>
      </c>
      <c r="Q19" s="350">
        <f t="shared" si="2"/>
        <v>0.29</v>
      </c>
      <c r="R19" s="349">
        <v>0.15</v>
      </c>
      <c r="S19" s="349">
        <v>0.14</v>
      </c>
      <c r="T19" s="350">
        <f t="shared" si="3"/>
        <v>0.29</v>
      </c>
      <c r="U19" s="349">
        <v>0.06</v>
      </c>
      <c r="V19" s="349">
        <v>0.02</v>
      </c>
      <c r="W19" s="349">
        <v>0.02</v>
      </c>
      <c r="X19" s="349">
        <v>0.12</v>
      </c>
      <c r="Y19" s="349">
        <v>0.21</v>
      </c>
      <c r="Z19" s="349">
        <v>0.15</v>
      </c>
      <c r="AA19" s="350">
        <f t="shared" si="4"/>
        <v>0.58</v>
      </c>
      <c r="AB19" s="349">
        <v>0.02</v>
      </c>
      <c r="AC19" s="349">
        <v>0.05</v>
      </c>
      <c r="AD19" s="349">
        <v>0.16</v>
      </c>
      <c r="AE19" s="350">
        <f t="shared" si="5"/>
        <v>0.23</v>
      </c>
      <c r="AF19" s="349">
        <v>0.04</v>
      </c>
      <c r="AG19" s="349">
        <v>0.04</v>
      </c>
      <c r="AH19" s="349">
        <v>0.15</v>
      </c>
      <c r="AI19" s="349">
        <v>0.15</v>
      </c>
      <c r="AJ19" s="349">
        <v>0.15</v>
      </c>
      <c r="AK19" s="350">
        <f t="shared" si="6"/>
        <v>0.53</v>
      </c>
      <c r="AL19" s="350">
        <v>0.03</v>
      </c>
      <c r="AM19" s="350">
        <v>0.2</v>
      </c>
      <c r="AN19" s="349">
        <v>0.04</v>
      </c>
      <c r="AO19" s="349">
        <v>0.14</v>
      </c>
      <c r="AP19" s="350">
        <f t="shared" si="7"/>
        <v>0.18</v>
      </c>
      <c r="AQ19" s="349">
        <v>0.16</v>
      </c>
      <c r="AR19" s="349">
        <v>0.16</v>
      </c>
      <c r="AS19" s="350">
        <f t="shared" si="8"/>
        <v>0.32</v>
      </c>
      <c r="AT19" s="349">
        <v>0.13</v>
      </c>
      <c r="AU19" s="349">
        <v>0.28</v>
      </c>
      <c r="AV19" s="350">
        <f t="shared" si="9"/>
        <v>0.41</v>
      </c>
      <c r="AW19" s="349">
        <v>0.29</v>
      </c>
      <c r="AX19" s="349">
        <v>0.39</v>
      </c>
      <c r="AY19" s="349">
        <v>0.72</v>
      </c>
      <c r="AZ19" s="349">
        <v>0.68</v>
      </c>
      <c r="BA19" s="349">
        <v>0.49</v>
      </c>
      <c r="BB19" s="349">
        <v>0.49</v>
      </c>
      <c r="BC19" s="349">
        <v>0.1</v>
      </c>
      <c r="BD19" s="349">
        <v>0.43</v>
      </c>
      <c r="BE19" s="349">
        <v>0.98</v>
      </c>
      <c r="BF19" s="349">
        <v>0.39</v>
      </c>
      <c r="BG19" s="349">
        <v>0.44</v>
      </c>
      <c r="BH19" s="349">
        <v>0.98</v>
      </c>
      <c r="BI19" s="350">
        <f t="shared" si="10"/>
        <v>6.38</v>
      </c>
      <c r="BJ19" s="350">
        <v>2.89</v>
      </c>
      <c r="BK19" s="350">
        <v>0.3</v>
      </c>
      <c r="BL19" s="349">
        <v>1.36</v>
      </c>
      <c r="BM19" s="349">
        <v>0.17</v>
      </c>
      <c r="BN19" s="349">
        <v>0.3</v>
      </c>
      <c r="BO19" s="349">
        <v>0.12</v>
      </c>
      <c r="BP19" s="350">
        <f t="shared" si="11"/>
        <v>1.95</v>
      </c>
      <c r="BQ19" s="349">
        <v>0.11</v>
      </c>
      <c r="BR19" s="349">
        <v>0.11</v>
      </c>
      <c r="BS19" s="349">
        <v>0.48</v>
      </c>
      <c r="BT19" s="349">
        <v>0.56</v>
      </c>
      <c r="BU19" s="349">
        <v>0.2</v>
      </c>
      <c r="BV19" s="350">
        <f t="shared" si="12"/>
        <v>1.46</v>
      </c>
      <c r="BW19" s="349">
        <v>0.8</v>
      </c>
      <c r="BX19" s="349">
        <v>0.48</v>
      </c>
      <c r="BY19" s="349">
        <v>0.14</v>
      </c>
      <c r="BZ19" s="349">
        <v>0.38</v>
      </c>
      <c r="CA19" s="350">
        <f t="shared" si="13"/>
        <v>1.8</v>
      </c>
      <c r="CB19" s="349">
        <v>0.2</v>
      </c>
      <c r="CC19" s="349">
        <v>4.8</v>
      </c>
      <c r="CD19" s="350">
        <f t="shared" si="14"/>
        <v>5</v>
      </c>
      <c r="CE19" s="350">
        <v>0.09</v>
      </c>
      <c r="CF19" s="350">
        <v>0.02</v>
      </c>
      <c r="CG19" s="349">
        <v>1.09</v>
      </c>
      <c r="CH19" s="349">
        <v>2.33</v>
      </c>
      <c r="CI19" s="349">
        <v>4.33</v>
      </c>
      <c r="CJ19" s="349">
        <v>1.2</v>
      </c>
      <c r="CK19" s="349">
        <v>0.8</v>
      </c>
      <c r="CL19" s="350">
        <f t="shared" si="15"/>
        <v>9.75</v>
      </c>
      <c r="CM19" s="349">
        <v>1.5</v>
      </c>
      <c r="CN19" s="349">
        <v>1.49</v>
      </c>
      <c r="CO19" s="350">
        <f t="shared" si="16"/>
        <v>2.99</v>
      </c>
      <c r="CP19" s="373">
        <f t="shared" si="17"/>
        <v>36.33</v>
      </c>
      <c r="CQ19" s="350">
        <f t="shared" si="18"/>
        <v>42.87</v>
      </c>
      <c r="CR19" s="292"/>
      <c r="CS19" s="292"/>
      <c r="CT19" s="292"/>
    </row>
    <row r="20" spans="1:98" ht="12.75">
      <c r="A20" s="246">
        <v>12</v>
      </c>
      <c r="B20" s="235" t="str">
        <f>Характеристика!B25</f>
        <v>Беринга   9</v>
      </c>
      <c r="C20" s="266">
        <v>2114</v>
      </c>
      <c r="D20" s="74">
        <v>0.05</v>
      </c>
      <c r="E20" s="348">
        <v>0.06</v>
      </c>
      <c r="F20" s="349">
        <v>0.06</v>
      </c>
      <c r="G20" s="350">
        <f t="shared" si="0"/>
        <v>0.17</v>
      </c>
      <c r="H20" s="350">
        <v>0.14</v>
      </c>
      <c r="I20" s="349">
        <v>0.12</v>
      </c>
      <c r="J20" s="74">
        <v>0.05</v>
      </c>
      <c r="K20" s="349">
        <v>0.13</v>
      </c>
      <c r="L20" s="350">
        <f t="shared" si="1"/>
        <v>0.3</v>
      </c>
      <c r="M20" s="349">
        <v>0.06</v>
      </c>
      <c r="N20" s="349">
        <v>0.06</v>
      </c>
      <c r="O20" s="349">
        <v>0.06</v>
      </c>
      <c r="P20" s="349">
        <v>0.13</v>
      </c>
      <c r="Q20" s="350">
        <f t="shared" si="2"/>
        <v>0.31</v>
      </c>
      <c r="R20" s="349">
        <v>0.14</v>
      </c>
      <c r="S20" s="349">
        <v>0.13</v>
      </c>
      <c r="T20" s="350">
        <f t="shared" si="3"/>
        <v>0.27</v>
      </c>
      <c r="U20" s="349">
        <v>0.06</v>
      </c>
      <c r="V20" s="349">
        <v>0.02</v>
      </c>
      <c r="W20" s="349">
        <v>0.02</v>
      </c>
      <c r="X20" s="349">
        <v>0.12</v>
      </c>
      <c r="Y20" s="349">
        <v>0.21</v>
      </c>
      <c r="Z20" s="349">
        <v>0.14</v>
      </c>
      <c r="AA20" s="350">
        <f t="shared" si="4"/>
        <v>0.57</v>
      </c>
      <c r="AB20" s="349">
        <v>0.02</v>
      </c>
      <c r="AC20" s="349">
        <v>0.06</v>
      </c>
      <c r="AD20" s="349">
        <v>0.15</v>
      </c>
      <c r="AE20" s="350">
        <f t="shared" si="5"/>
        <v>0.23</v>
      </c>
      <c r="AF20" s="349">
        <v>0.04</v>
      </c>
      <c r="AG20" s="349">
        <v>0.04</v>
      </c>
      <c r="AH20" s="349">
        <v>0.14</v>
      </c>
      <c r="AI20" s="349">
        <v>0.14</v>
      </c>
      <c r="AJ20" s="349">
        <v>0.14</v>
      </c>
      <c r="AK20" s="350">
        <f t="shared" si="6"/>
        <v>0.5</v>
      </c>
      <c r="AL20" s="350">
        <v>0.03</v>
      </c>
      <c r="AM20" s="350">
        <v>0.2</v>
      </c>
      <c r="AN20" s="349">
        <v>0.04</v>
      </c>
      <c r="AO20" s="349">
        <v>0.13</v>
      </c>
      <c r="AP20" s="350">
        <f t="shared" si="7"/>
        <v>0.17</v>
      </c>
      <c r="AQ20" s="349">
        <v>0.16</v>
      </c>
      <c r="AR20" s="349">
        <v>0.16</v>
      </c>
      <c r="AS20" s="350">
        <f t="shared" si="8"/>
        <v>0.32</v>
      </c>
      <c r="AT20" s="349">
        <v>0.13</v>
      </c>
      <c r="AU20" s="349">
        <v>0.3</v>
      </c>
      <c r="AV20" s="350">
        <f t="shared" si="9"/>
        <v>0.43</v>
      </c>
      <c r="AW20" s="349">
        <v>0.29</v>
      </c>
      <c r="AX20" s="349">
        <v>0.39</v>
      </c>
      <c r="AY20" s="349">
        <v>0.76</v>
      </c>
      <c r="AZ20" s="349">
        <v>0.72</v>
      </c>
      <c r="BA20" s="349">
        <v>0.49</v>
      </c>
      <c r="BB20" s="349">
        <v>0.49</v>
      </c>
      <c r="BC20" s="349">
        <v>0.1</v>
      </c>
      <c r="BD20" s="349">
        <v>0.43</v>
      </c>
      <c r="BE20" s="349">
        <v>0.98</v>
      </c>
      <c r="BF20" s="349">
        <v>0.39</v>
      </c>
      <c r="BG20" s="349">
        <v>0.44</v>
      </c>
      <c r="BH20" s="349">
        <v>0.98</v>
      </c>
      <c r="BI20" s="350">
        <f t="shared" si="10"/>
        <v>6.46</v>
      </c>
      <c r="BJ20" s="350">
        <v>2.89</v>
      </c>
      <c r="BK20" s="350">
        <v>0.3</v>
      </c>
      <c r="BL20" s="349">
        <v>1.36</v>
      </c>
      <c r="BM20" s="349">
        <v>0.17</v>
      </c>
      <c r="BN20" s="349">
        <v>0.3</v>
      </c>
      <c r="BO20" s="349">
        <v>0.24</v>
      </c>
      <c r="BP20" s="350">
        <f t="shared" si="11"/>
        <v>2.07</v>
      </c>
      <c r="BQ20" s="349">
        <v>0.1</v>
      </c>
      <c r="BR20" s="349">
        <v>0.1</v>
      </c>
      <c r="BS20" s="349">
        <v>0.52</v>
      </c>
      <c r="BT20" s="349">
        <v>0.58</v>
      </c>
      <c r="BU20" s="349">
        <v>0.2</v>
      </c>
      <c r="BV20" s="350">
        <f t="shared" si="12"/>
        <v>1.5</v>
      </c>
      <c r="BW20" s="349">
        <v>0.84</v>
      </c>
      <c r="BX20" s="349">
        <v>0.52</v>
      </c>
      <c r="BY20" s="349">
        <v>0.16</v>
      </c>
      <c r="BZ20" s="349">
        <v>0.42</v>
      </c>
      <c r="CA20" s="350">
        <f t="shared" si="13"/>
        <v>1.94</v>
      </c>
      <c r="CB20" s="349">
        <v>0.24</v>
      </c>
      <c r="CC20" s="349">
        <v>4.2</v>
      </c>
      <c r="CD20" s="350">
        <f t="shared" si="14"/>
        <v>4.44</v>
      </c>
      <c r="CE20" s="350">
        <v>0.09</v>
      </c>
      <c r="CF20" s="350">
        <v>0.02</v>
      </c>
      <c r="CG20" s="349">
        <v>1.09</v>
      </c>
      <c r="CH20" s="349">
        <v>2.67</v>
      </c>
      <c r="CI20" s="349">
        <v>4.67</v>
      </c>
      <c r="CJ20" s="349">
        <v>1.2</v>
      </c>
      <c r="CK20" s="349">
        <v>0.8</v>
      </c>
      <c r="CL20" s="350">
        <f t="shared" si="15"/>
        <v>10.43</v>
      </c>
      <c r="CM20" s="349">
        <v>1.5</v>
      </c>
      <c r="CN20" s="349">
        <v>1.49</v>
      </c>
      <c r="CO20" s="350">
        <f t="shared" si="16"/>
        <v>2.99</v>
      </c>
      <c r="CP20" s="373">
        <f t="shared" si="17"/>
        <v>36.77</v>
      </c>
      <c r="CQ20" s="350">
        <f t="shared" si="18"/>
        <v>43.39</v>
      </c>
      <c r="CR20" s="292"/>
      <c r="CS20" s="292"/>
      <c r="CT20" s="292"/>
    </row>
    <row r="21" spans="1:98" ht="12.75">
      <c r="A21" s="246">
        <v>13</v>
      </c>
      <c r="B21" s="352" t="str">
        <f>Характеристика!B26</f>
        <v>Горького        1</v>
      </c>
      <c r="C21" s="266">
        <v>337.5</v>
      </c>
      <c r="D21" s="74">
        <v>0</v>
      </c>
      <c r="E21" s="348">
        <v>0</v>
      </c>
      <c r="F21" s="349">
        <v>0</v>
      </c>
      <c r="G21" s="350">
        <f t="shared" si="0"/>
        <v>0</v>
      </c>
      <c r="H21" s="350">
        <v>0.15</v>
      </c>
      <c r="I21" s="349">
        <v>0.13</v>
      </c>
      <c r="J21" s="74">
        <v>0</v>
      </c>
      <c r="K21" s="349">
        <v>0.14</v>
      </c>
      <c r="L21" s="350">
        <f t="shared" si="1"/>
        <v>0.27</v>
      </c>
      <c r="M21" s="349">
        <v>0.05</v>
      </c>
      <c r="N21" s="349">
        <v>0.05</v>
      </c>
      <c r="O21" s="349">
        <v>0.05</v>
      </c>
      <c r="P21" s="349">
        <v>0.14</v>
      </c>
      <c r="Q21" s="350">
        <f t="shared" si="2"/>
        <v>0.29</v>
      </c>
      <c r="R21" s="349">
        <v>0.15</v>
      </c>
      <c r="S21" s="349">
        <v>0.14</v>
      </c>
      <c r="T21" s="350">
        <f t="shared" si="3"/>
        <v>0.29</v>
      </c>
      <c r="U21" s="349">
        <v>0.06</v>
      </c>
      <c r="V21" s="349">
        <v>0.01</v>
      </c>
      <c r="W21" s="349">
        <v>0.01</v>
      </c>
      <c r="X21" s="349">
        <v>0.13</v>
      </c>
      <c r="Y21" s="349">
        <v>0.25</v>
      </c>
      <c r="Z21" s="349">
        <v>0.15</v>
      </c>
      <c r="AA21" s="350">
        <f t="shared" si="4"/>
        <v>0.61</v>
      </c>
      <c r="AB21" s="349">
        <v>0.01</v>
      </c>
      <c r="AC21" s="349">
        <v>0.05</v>
      </c>
      <c r="AD21" s="349">
        <v>0.16</v>
      </c>
      <c r="AE21" s="350">
        <f t="shared" si="5"/>
        <v>0.22</v>
      </c>
      <c r="AF21" s="349">
        <v>0.02</v>
      </c>
      <c r="AG21" s="349">
        <v>0.02</v>
      </c>
      <c r="AH21" s="349">
        <v>0.15</v>
      </c>
      <c r="AI21" s="349">
        <v>0.15</v>
      </c>
      <c r="AJ21" s="349">
        <v>0.15</v>
      </c>
      <c r="AK21" s="350">
        <f t="shared" si="6"/>
        <v>0.49</v>
      </c>
      <c r="AL21" s="350">
        <v>0.02</v>
      </c>
      <c r="AM21" s="350">
        <v>0.17</v>
      </c>
      <c r="AN21" s="349">
        <v>0.02</v>
      </c>
      <c r="AO21" s="349">
        <v>0.14</v>
      </c>
      <c r="AP21" s="350">
        <f t="shared" si="7"/>
        <v>0.16</v>
      </c>
      <c r="AQ21" s="349">
        <v>0.16</v>
      </c>
      <c r="AR21" s="349">
        <v>0.16</v>
      </c>
      <c r="AS21" s="350">
        <f t="shared" si="8"/>
        <v>0.32</v>
      </c>
      <c r="AT21" s="349">
        <v>0.13</v>
      </c>
      <c r="AU21" s="349">
        <v>0.28</v>
      </c>
      <c r="AV21" s="350">
        <f t="shared" si="9"/>
        <v>0.41</v>
      </c>
      <c r="AW21" s="349">
        <v>0.38</v>
      </c>
      <c r="AX21" s="349">
        <v>0.48</v>
      </c>
      <c r="AY21" s="349">
        <v>0.7</v>
      </c>
      <c r="AZ21" s="349">
        <v>0.66</v>
      </c>
      <c r="BA21" s="349">
        <v>0.58</v>
      </c>
      <c r="BB21" s="349">
        <v>0.58</v>
      </c>
      <c r="BC21" s="349">
        <v>0.1</v>
      </c>
      <c r="BD21" s="349">
        <v>0.52</v>
      </c>
      <c r="BE21" s="349">
        <v>1.16</v>
      </c>
      <c r="BF21" s="349">
        <v>0.48</v>
      </c>
      <c r="BG21" s="349">
        <v>0.53</v>
      </c>
      <c r="BH21" s="349">
        <v>1.16</v>
      </c>
      <c r="BI21" s="350">
        <f t="shared" si="10"/>
        <v>7.33</v>
      </c>
      <c r="BJ21" s="350">
        <v>2.89</v>
      </c>
      <c r="BK21" s="350">
        <v>0.3</v>
      </c>
      <c r="BL21" s="349">
        <v>1.21</v>
      </c>
      <c r="BM21" s="349">
        <v>0.17</v>
      </c>
      <c r="BN21" s="349">
        <v>0.3</v>
      </c>
      <c r="BO21" s="349">
        <v>0.02</v>
      </c>
      <c r="BP21" s="350">
        <f t="shared" si="11"/>
        <v>1.7</v>
      </c>
      <c r="BQ21" s="349">
        <v>0.12</v>
      </c>
      <c r="BR21" s="349">
        <v>0.12</v>
      </c>
      <c r="BS21" s="349">
        <v>0.46</v>
      </c>
      <c r="BT21" s="349">
        <v>0.79</v>
      </c>
      <c r="BU21" s="349">
        <v>0.2</v>
      </c>
      <c r="BV21" s="350">
        <f t="shared" si="12"/>
        <v>1.69</v>
      </c>
      <c r="BW21" s="349">
        <v>0.78</v>
      </c>
      <c r="BX21" s="349">
        <v>0.46</v>
      </c>
      <c r="BY21" s="349">
        <v>0.37</v>
      </c>
      <c r="BZ21" s="349">
        <v>0.36</v>
      </c>
      <c r="CA21" s="350">
        <f t="shared" si="13"/>
        <v>1.97</v>
      </c>
      <c r="CB21" s="349">
        <v>0.18</v>
      </c>
      <c r="CC21" s="349">
        <v>7</v>
      </c>
      <c r="CD21" s="350">
        <f t="shared" si="14"/>
        <v>7.18</v>
      </c>
      <c r="CE21" s="350">
        <v>0.06</v>
      </c>
      <c r="CF21" s="350">
        <v>0.02</v>
      </c>
      <c r="CG21" s="349">
        <v>1.09</v>
      </c>
      <c r="CH21" s="349">
        <v>2.05</v>
      </c>
      <c r="CI21" s="349">
        <v>4.07</v>
      </c>
      <c r="CJ21" s="349">
        <v>1.2</v>
      </c>
      <c r="CK21" s="349">
        <v>0.8</v>
      </c>
      <c r="CL21" s="350">
        <f t="shared" si="15"/>
        <v>9.21</v>
      </c>
      <c r="CM21" s="349">
        <v>1.5</v>
      </c>
      <c r="CN21" s="349">
        <v>1.49</v>
      </c>
      <c r="CO21" s="350">
        <f t="shared" si="16"/>
        <v>2.99</v>
      </c>
      <c r="CP21" s="373">
        <v>0</v>
      </c>
      <c r="CQ21" s="376">
        <v>0</v>
      </c>
      <c r="CR21" s="292"/>
      <c r="CS21" s="292"/>
      <c r="CT21" s="292"/>
    </row>
    <row r="22" spans="1:98" ht="12.75">
      <c r="A22" s="246">
        <v>14</v>
      </c>
      <c r="B22" s="235" t="str">
        <f>Характеристика!B27</f>
        <v>Горького        2 </v>
      </c>
      <c r="C22" s="266">
        <v>1923.4</v>
      </c>
      <c r="D22" s="74">
        <v>0.04</v>
      </c>
      <c r="E22" s="348">
        <v>0.06</v>
      </c>
      <c r="F22" s="349">
        <v>0.09</v>
      </c>
      <c r="G22" s="350">
        <f t="shared" si="0"/>
        <v>0.19</v>
      </c>
      <c r="H22" s="350">
        <v>0.15</v>
      </c>
      <c r="I22" s="349">
        <v>0.12</v>
      </c>
      <c r="J22" s="74">
        <v>0.04</v>
      </c>
      <c r="K22" s="349">
        <v>0.14</v>
      </c>
      <c r="L22" s="350">
        <f t="shared" si="1"/>
        <v>0.3</v>
      </c>
      <c r="M22" s="349">
        <v>0.05</v>
      </c>
      <c r="N22" s="349">
        <v>0.05</v>
      </c>
      <c r="O22" s="349">
        <v>0.05</v>
      </c>
      <c r="P22" s="349">
        <v>0.14</v>
      </c>
      <c r="Q22" s="350">
        <f t="shared" si="2"/>
        <v>0.29</v>
      </c>
      <c r="R22" s="349">
        <v>0.15</v>
      </c>
      <c r="S22" s="349">
        <v>0.14</v>
      </c>
      <c r="T22" s="350">
        <f t="shared" si="3"/>
        <v>0.29</v>
      </c>
      <c r="U22" s="349">
        <v>0.06</v>
      </c>
      <c r="V22" s="349">
        <v>0.02</v>
      </c>
      <c r="W22" s="349">
        <v>0.02</v>
      </c>
      <c r="X22" s="349">
        <v>0.12</v>
      </c>
      <c r="Y22" s="349">
        <v>0.21</v>
      </c>
      <c r="Z22" s="349">
        <v>0.15</v>
      </c>
      <c r="AA22" s="350">
        <f t="shared" si="4"/>
        <v>0.58</v>
      </c>
      <c r="AB22" s="349">
        <v>0.02</v>
      </c>
      <c r="AC22" s="349">
        <v>0.05</v>
      </c>
      <c r="AD22" s="349">
        <v>0.16</v>
      </c>
      <c r="AE22" s="350">
        <f t="shared" si="5"/>
        <v>0.23</v>
      </c>
      <c r="AF22" s="349">
        <v>0.04</v>
      </c>
      <c r="AG22" s="349">
        <v>0.04</v>
      </c>
      <c r="AH22" s="349">
        <v>0.15</v>
      </c>
      <c r="AI22" s="349">
        <v>0.15</v>
      </c>
      <c r="AJ22" s="349">
        <v>0.15</v>
      </c>
      <c r="AK22" s="350">
        <f t="shared" si="6"/>
        <v>0.53</v>
      </c>
      <c r="AL22" s="350">
        <v>0.03</v>
      </c>
      <c r="AM22" s="350">
        <v>0.2</v>
      </c>
      <c r="AN22" s="349">
        <v>0.04</v>
      </c>
      <c r="AO22" s="349">
        <v>0.14</v>
      </c>
      <c r="AP22" s="350">
        <f t="shared" si="7"/>
        <v>0.18</v>
      </c>
      <c r="AQ22" s="349">
        <v>0.16</v>
      </c>
      <c r="AR22" s="349">
        <v>0.16</v>
      </c>
      <c r="AS22" s="350">
        <f t="shared" si="8"/>
        <v>0.32</v>
      </c>
      <c r="AT22" s="349">
        <v>0.13</v>
      </c>
      <c r="AU22" s="349">
        <v>0.28</v>
      </c>
      <c r="AV22" s="350">
        <f t="shared" si="9"/>
        <v>0.41</v>
      </c>
      <c r="AW22" s="349">
        <v>0.34</v>
      </c>
      <c r="AX22" s="349">
        <v>0.44</v>
      </c>
      <c r="AY22" s="349">
        <v>0.72</v>
      </c>
      <c r="AZ22" s="349">
        <v>0.68</v>
      </c>
      <c r="BA22" s="349">
        <v>0.54</v>
      </c>
      <c r="BB22" s="349">
        <v>0.54</v>
      </c>
      <c r="BC22" s="349">
        <v>0.1</v>
      </c>
      <c r="BD22" s="349">
        <v>0.48</v>
      </c>
      <c r="BE22" s="349">
        <v>1.08</v>
      </c>
      <c r="BF22" s="349">
        <v>0.44</v>
      </c>
      <c r="BG22" s="349">
        <v>0.49</v>
      </c>
      <c r="BH22" s="349">
        <v>1.08</v>
      </c>
      <c r="BI22" s="350">
        <f t="shared" si="10"/>
        <v>6.93</v>
      </c>
      <c r="BJ22" s="350">
        <v>2.89</v>
      </c>
      <c r="BK22" s="350">
        <v>0.3</v>
      </c>
      <c r="BL22" s="349">
        <v>1.4</v>
      </c>
      <c r="BM22" s="349">
        <v>0.17</v>
      </c>
      <c r="BN22" s="349">
        <v>0.3</v>
      </c>
      <c r="BO22" s="349">
        <v>0.18</v>
      </c>
      <c r="BP22" s="350">
        <f t="shared" si="11"/>
        <v>2.05</v>
      </c>
      <c r="BQ22" s="349">
        <v>0.11</v>
      </c>
      <c r="BR22" s="349">
        <v>0.11</v>
      </c>
      <c r="BS22" s="349">
        <v>0.48</v>
      </c>
      <c r="BT22" s="349">
        <v>0.57</v>
      </c>
      <c r="BU22" s="349">
        <v>0.2</v>
      </c>
      <c r="BV22" s="350">
        <f t="shared" si="12"/>
        <v>1.47</v>
      </c>
      <c r="BW22" s="349">
        <v>0.8</v>
      </c>
      <c r="BX22" s="349">
        <v>0.48</v>
      </c>
      <c r="BY22" s="349">
        <v>0.15</v>
      </c>
      <c r="BZ22" s="349">
        <v>0.38</v>
      </c>
      <c r="CA22" s="350">
        <f t="shared" si="13"/>
        <v>1.81</v>
      </c>
      <c r="CB22" s="349">
        <v>0.2</v>
      </c>
      <c r="CC22" s="349">
        <v>4.31</v>
      </c>
      <c r="CD22" s="350">
        <f t="shared" si="14"/>
        <v>4.51</v>
      </c>
      <c r="CE22" s="350">
        <v>0.09</v>
      </c>
      <c r="CF22" s="350">
        <v>0.02</v>
      </c>
      <c r="CG22" s="349">
        <v>1.09</v>
      </c>
      <c r="CH22" s="349">
        <v>2.65</v>
      </c>
      <c r="CI22" s="349">
        <v>4.65</v>
      </c>
      <c r="CJ22" s="349">
        <v>1.2</v>
      </c>
      <c r="CK22" s="349">
        <v>0.8</v>
      </c>
      <c r="CL22" s="350">
        <f t="shared" si="15"/>
        <v>10.39</v>
      </c>
      <c r="CM22" s="349">
        <v>1.5</v>
      </c>
      <c r="CN22" s="349">
        <v>1.49</v>
      </c>
      <c r="CO22" s="350">
        <f t="shared" si="16"/>
        <v>2.99</v>
      </c>
      <c r="CP22" s="373">
        <f t="shared" si="17"/>
        <v>37.15</v>
      </c>
      <c r="CQ22" s="350">
        <f t="shared" si="18"/>
        <v>43.84</v>
      </c>
      <c r="CR22" s="292"/>
      <c r="CS22" s="292"/>
      <c r="CT22" s="292"/>
    </row>
    <row r="23" spans="1:98" ht="12.75">
      <c r="A23" s="246">
        <v>15</v>
      </c>
      <c r="B23" s="235" t="str">
        <f>Характеристика!B28</f>
        <v>Горького        4</v>
      </c>
      <c r="C23" s="266">
        <v>1958</v>
      </c>
      <c r="D23" s="74">
        <v>0.04</v>
      </c>
      <c r="E23" s="348">
        <v>0.06</v>
      </c>
      <c r="F23" s="349">
        <v>0.09</v>
      </c>
      <c r="G23" s="350">
        <f t="shared" si="0"/>
        <v>0.19</v>
      </c>
      <c r="H23" s="350">
        <v>0.15</v>
      </c>
      <c r="I23" s="349">
        <v>0.12</v>
      </c>
      <c r="J23" s="74">
        <v>0.04</v>
      </c>
      <c r="K23" s="349">
        <v>0.14</v>
      </c>
      <c r="L23" s="350">
        <f t="shared" si="1"/>
        <v>0.3</v>
      </c>
      <c r="M23" s="349">
        <v>0.05</v>
      </c>
      <c r="N23" s="349">
        <v>0.05</v>
      </c>
      <c r="O23" s="349">
        <v>0.05</v>
      </c>
      <c r="P23" s="349">
        <v>0.14</v>
      </c>
      <c r="Q23" s="350">
        <f t="shared" si="2"/>
        <v>0.29</v>
      </c>
      <c r="R23" s="349">
        <v>0.15</v>
      </c>
      <c r="S23" s="349">
        <v>0.14</v>
      </c>
      <c r="T23" s="350">
        <f t="shared" si="3"/>
        <v>0.29</v>
      </c>
      <c r="U23" s="349">
        <v>0.06</v>
      </c>
      <c r="V23" s="349">
        <v>0.02</v>
      </c>
      <c r="W23" s="349">
        <v>0.02</v>
      </c>
      <c r="X23" s="349">
        <v>0.12</v>
      </c>
      <c r="Y23" s="349">
        <v>0.21</v>
      </c>
      <c r="Z23" s="349">
        <v>0.15</v>
      </c>
      <c r="AA23" s="350">
        <f t="shared" si="4"/>
        <v>0.58</v>
      </c>
      <c r="AB23" s="349">
        <v>0.02</v>
      </c>
      <c r="AC23" s="349">
        <v>0.05</v>
      </c>
      <c r="AD23" s="349">
        <v>0.16</v>
      </c>
      <c r="AE23" s="350">
        <f t="shared" si="5"/>
        <v>0.23</v>
      </c>
      <c r="AF23" s="349">
        <v>0.04</v>
      </c>
      <c r="AG23" s="349">
        <v>0.04</v>
      </c>
      <c r="AH23" s="349">
        <v>0.15</v>
      </c>
      <c r="AI23" s="349">
        <v>0.15</v>
      </c>
      <c r="AJ23" s="349">
        <v>0.15</v>
      </c>
      <c r="AK23" s="350">
        <f t="shared" si="6"/>
        <v>0.53</v>
      </c>
      <c r="AL23" s="350">
        <v>0.03</v>
      </c>
      <c r="AM23" s="350">
        <v>0.2</v>
      </c>
      <c r="AN23" s="349">
        <v>0.04</v>
      </c>
      <c r="AO23" s="349">
        <v>0.14</v>
      </c>
      <c r="AP23" s="350">
        <f t="shared" si="7"/>
        <v>0.18</v>
      </c>
      <c r="AQ23" s="349">
        <v>0.16</v>
      </c>
      <c r="AR23" s="349">
        <v>0.16</v>
      </c>
      <c r="AS23" s="350">
        <f t="shared" si="8"/>
        <v>0.32</v>
      </c>
      <c r="AT23" s="349">
        <v>0.13</v>
      </c>
      <c r="AU23" s="349">
        <v>0.28</v>
      </c>
      <c r="AV23" s="350">
        <f t="shared" si="9"/>
        <v>0.41</v>
      </c>
      <c r="AW23" s="349">
        <v>0.34</v>
      </c>
      <c r="AX23" s="349">
        <v>0.44</v>
      </c>
      <c r="AY23" s="349">
        <v>0.71</v>
      </c>
      <c r="AZ23" s="349">
        <v>0.67</v>
      </c>
      <c r="BA23" s="349">
        <v>0.54</v>
      </c>
      <c r="BB23" s="349">
        <v>0.54</v>
      </c>
      <c r="BC23" s="349">
        <v>0.1</v>
      </c>
      <c r="BD23" s="349">
        <v>0.48</v>
      </c>
      <c r="BE23" s="349">
        <v>1.08</v>
      </c>
      <c r="BF23" s="349">
        <v>0.44</v>
      </c>
      <c r="BG23" s="349">
        <v>0.49</v>
      </c>
      <c r="BH23" s="349">
        <v>1.08</v>
      </c>
      <c r="BI23" s="350">
        <f t="shared" si="10"/>
        <v>6.91</v>
      </c>
      <c r="BJ23" s="350">
        <v>2.89</v>
      </c>
      <c r="BK23" s="350">
        <v>0.3</v>
      </c>
      <c r="BL23" s="349">
        <v>1.35</v>
      </c>
      <c r="BM23" s="349">
        <v>0.17</v>
      </c>
      <c r="BN23" s="349">
        <v>0.3</v>
      </c>
      <c r="BO23" s="349">
        <v>0.12</v>
      </c>
      <c r="BP23" s="350">
        <f t="shared" si="11"/>
        <v>1.94</v>
      </c>
      <c r="BQ23" s="349">
        <v>0.11</v>
      </c>
      <c r="BR23" s="349">
        <v>0.11</v>
      </c>
      <c r="BS23" s="349">
        <v>0.47</v>
      </c>
      <c r="BT23" s="349">
        <v>0.56</v>
      </c>
      <c r="BU23" s="349">
        <v>0.2</v>
      </c>
      <c r="BV23" s="350">
        <f t="shared" si="12"/>
        <v>1.45</v>
      </c>
      <c r="BW23" s="349">
        <v>0.79</v>
      </c>
      <c r="BX23" s="349">
        <v>0.47</v>
      </c>
      <c r="BY23" s="349">
        <v>0.14</v>
      </c>
      <c r="BZ23" s="349">
        <v>0.37</v>
      </c>
      <c r="CA23" s="350">
        <f t="shared" si="13"/>
        <v>1.77</v>
      </c>
      <c r="CB23" s="349">
        <v>0.19</v>
      </c>
      <c r="CC23" s="349">
        <v>4.1</v>
      </c>
      <c r="CD23" s="350">
        <f t="shared" si="14"/>
        <v>4.29</v>
      </c>
      <c r="CE23" s="350">
        <v>0.09</v>
      </c>
      <c r="CF23" s="350">
        <v>0.02</v>
      </c>
      <c r="CG23" s="349">
        <v>1.09</v>
      </c>
      <c r="CH23" s="349">
        <v>2.31</v>
      </c>
      <c r="CI23" s="349">
        <v>4.3</v>
      </c>
      <c r="CJ23" s="349">
        <v>1.2</v>
      </c>
      <c r="CK23" s="349">
        <v>0.8</v>
      </c>
      <c r="CL23" s="350">
        <f t="shared" si="15"/>
        <v>9.7</v>
      </c>
      <c r="CM23" s="349">
        <v>1.5</v>
      </c>
      <c r="CN23" s="349">
        <v>1.49</v>
      </c>
      <c r="CO23" s="350">
        <f t="shared" si="16"/>
        <v>2.99</v>
      </c>
      <c r="CP23" s="373">
        <f t="shared" si="17"/>
        <v>36.05</v>
      </c>
      <c r="CQ23" s="350">
        <f t="shared" si="18"/>
        <v>42.54</v>
      </c>
      <c r="CR23" s="292"/>
      <c r="CS23" s="292"/>
      <c r="CT23" s="292"/>
    </row>
    <row r="24" spans="1:98" ht="12.75">
      <c r="A24" s="246">
        <v>16</v>
      </c>
      <c r="B24" s="235" t="str">
        <f>Характеристика!B29</f>
        <v>Горького        6 </v>
      </c>
      <c r="C24" s="266">
        <v>2107.1</v>
      </c>
      <c r="D24" s="74">
        <v>0.04</v>
      </c>
      <c r="E24" s="348">
        <v>0.06</v>
      </c>
      <c r="F24" s="349">
        <v>0.09</v>
      </c>
      <c r="G24" s="350">
        <f t="shared" si="0"/>
        <v>0.19</v>
      </c>
      <c r="H24" s="350">
        <v>0.14</v>
      </c>
      <c r="I24" s="349">
        <v>0.12</v>
      </c>
      <c r="J24" s="74">
        <v>0.04</v>
      </c>
      <c r="K24" s="349">
        <v>0.13</v>
      </c>
      <c r="L24" s="350">
        <f t="shared" si="1"/>
        <v>0.29</v>
      </c>
      <c r="M24" s="349">
        <v>0.05</v>
      </c>
      <c r="N24" s="349">
        <v>0.05</v>
      </c>
      <c r="O24" s="349">
        <v>0.05</v>
      </c>
      <c r="P24" s="349">
        <v>0.13</v>
      </c>
      <c r="Q24" s="350">
        <f t="shared" si="2"/>
        <v>0.28</v>
      </c>
      <c r="R24" s="349">
        <v>0.14</v>
      </c>
      <c r="S24" s="349">
        <v>0.13</v>
      </c>
      <c r="T24" s="350">
        <f t="shared" si="3"/>
        <v>0.27</v>
      </c>
      <c r="U24" s="349">
        <v>0.06</v>
      </c>
      <c r="V24" s="349">
        <v>0.02</v>
      </c>
      <c r="W24" s="349">
        <v>0.02</v>
      </c>
      <c r="X24" s="349">
        <v>0.12</v>
      </c>
      <c r="Y24" s="349">
        <v>0.21</v>
      </c>
      <c r="Z24" s="349">
        <v>0.14</v>
      </c>
      <c r="AA24" s="350">
        <f t="shared" si="4"/>
        <v>0.57</v>
      </c>
      <c r="AB24" s="349">
        <v>0.02</v>
      </c>
      <c r="AC24" s="349">
        <v>0.05</v>
      </c>
      <c r="AD24" s="349">
        <v>0.15</v>
      </c>
      <c r="AE24" s="350">
        <f t="shared" si="5"/>
        <v>0.22</v>
      </c>
      <c r="AF24" s="349">
        <v>0.04</v>
      </c>
      <c r="AG24" s="349">
        <v>0.04</v>
      </c>
      <c r="AH24" s="349">
        <v>0.14</v>
      </c>
      <c r="AI24" s="349">
        <v>0.14</v>
      </c>
      <c r="AJ24" s="349">
        <v>0.14</v>
      </c>
      <c r="AK24" s="350">
        <f t="shared" si="6"/>
        <v>0.5</v>
      </c>
      <c r="AL24" s="350">
        <v>0.03</v>
      </c>
      <c r="AM24" s="350">
        <v>0.19</v>
      </c>
      <c r="AN24" s="349">
        <v>0.04</v>
      </c>
      <c r="AO24" s="349">
        <v>0.13</v>
      </c>
      <c r="AP24" s="350">
        <f t="shared" si="7"/>
        <v>0.17</v>
      </c>
      <c r="AQ24" s="349">
        <v>0.16</v>
      </c>
      <c r="AR24" s="349">
        <v>0.16</v>
      </c>
      <c r="AS24" s="350">
        <f t="shared" si="8"/>
        <v>0.32</v>
      </c>
      <c r="AT24" s="349">
        <v>0.13</v>
      </c>
      <c r="AU24" s="349">
        <v>0.27</v>
      </c>
      <c r="AV24" s="350">
        <f t="shared" si="9"/>
        <v>0.4</v>
      </c>
      <c r="AW24" s="349">
        <v>0.25</v>
      </c>
      <c r="AX24" s="349">
        <v>0.35</v>
      </c>
      <c r="AY24" s="349">
        <v>0.76</v>
      </c>
      <c r="AZ24" s="349">
        <v>0.72</v>
      </c>
      <c r="BA24" s="349">
        <v>0.45</v>
      </c>
      <c r="BB24" s="349">
        <v>0.45</v>
      </c>
      <c r="BC24" s="349">
        <v>0.1</v>
      </c>
      <c r="BD24" s="349">
        <v>0.39</v>
      </c>
      <c r="BE24" s="349">
        <v>0.9</v>
      </c>
      <c r="BF24" s="349">
        <v>0.35</v>
      </c>
      <c r="BG24" s="349">
        <v>0.4</v>
      </c>
      <c r="BH24" s="349">
        <v>0.9</v>
      </c>
      <c r="BI24" s="350">
        <f t="shared" si="10"/>
        <v>6.02</v>
      </c>
      <c r="BJ24" s="350">
        <v>2.89</v>
      </c>
      <c r="BK24" s="350">
        <v>0.3</v>
      </c>
      <c r="BL24" s="349">
        <v>1.37</v>
      </c>
      <c r="BM24" s="349">
        <v>0.17</v>
      </c>
      <c r="BN24" s="349">
        <v>0.3</v>
      </c>
      <c r="BO24" s="349">
        <v>0.23</v>
      </c>
      <c r="BP24" s="350">
        <f t="shared" si="11"/>
        <v>2.07</v>
      </c>
      <c r="BQ24" s="349">
        <v>0.1</v>
      </c>
      <c r="BR24" s="349">
        <v>0.1</v>
      </c>
      <c r="BS24" s="349">
        <v>0.52</v>
      </c>
      <c r="BT24" s="349">
        <v>0.59</v>
      </c>
      <c r="BU24" s="349">
        <v>0.2</v>
      </c>
      <c r="BV24" s="350">
        <f t="shared" si="12"/>
        <v>1.51</v>
      </c>
      <c r="BW24" s="349">
        <v>0.84</v>
      </c>
      <c r="BX24" s="349">
        <v>0.52</v>
      </c>
      <c r="BY24" s="349">
        <v>0.17</v>
      </c>
      <c r="BZ24" s="349">
        <v>0.42</v>
      </c>
      <c r="CA24" s="350">
        <f t="shared" si="13"/>
        <v>1.95</v>
      </c>
      <c r="CB24" s="349">
        <v>0.24</v>
      </c>
      <c r="CC24" s="349">
        <v>4</v>
      </c>
      <c r="CD24" s="350">
        <f t="shared" si="14"/>
        <v>4.24</v>
      </c>
      <c r="CE24" s="350">
        <v>0.09</v>
      </c>
      <c r="CF24" s="350">
        <v>0.02</v>
      </c>
      <c r="CG24" s="349">
        <v>1.09</v>
      </c>
      <c r="CH24" s="349">
        <v>2.78</v>
      </c>
      <c r="CI24" s="349">
        <v>4.75</v>
      </c>
      <c r="CJ24" s="349">
        <v>1.2</v>
      </c>
      <c r="CK24" s="349">
        <v>0.8</v>
      </c>
      <c r="CL24" s="350">
        <f t="shared" si="15"/>
        <v>10.62</v>
      </c>
      <c r="CM24" s="349">
        <v>1.5</v>
      </c>
      <c r="CN24" s="349">
        <v>1.49</v>
      </c>
      <c r="CO24" s="350">
        <f t="shared" si="16"/>
        <v>2.99</v>
      </c>
      <c r="CP24" s="373">
        <f t="shared" si="17"/>
        <v>36.27</v>
      </c>
      <c r="CQ24" s="350">
        <f t="shared" si="18"/>
        <v>42.8</v>
      </c>
      <c r="CR24" s="292"/>
      <c r="CS24" s="292"/>
      <c r="CT24" s="292"/>
    </row>
    <row r="25" spans="1:98" ht="12.75">
      <c r="A25" s="246">
        <v>17</v>
      </c>
      <c r="B25" s="235" t="str">
        <f>Характеристика!B30</f>
        <v>Ленина  10</v>
      </c>
      <c r="C25" s="266">
        <v>1939.9</v>
      </c>
      <c r="D25" s="74">
        <v>0.04</v>
      </c>
      <c r="E25" s="348">
        <v>0.06</v>
      </c>
      <c r="F25" s="349">
        <v>0.09</v>
      </c>
      <c r="G25" s="350">
        <f t="shared" si="0"/>
        <v>0.19</v>
      </c>
      <c r="H25" s="350">
        <v>0.15</v>
      </c>
      <c r="I25" s="349">
        <v>0.12</v>
      </c>
      <c r="J25" s="74">
        <v>0.04</v>
      </c>
      <c r="K25" s="349">
        <v>0.14</v>
      </c>
      <c r="L25" s="350">
        <f t="shared" si="1"/>
        <v>0.3</v>
      </c>
      <c r="M25" s="349">
        <v>0.05</v>
      </c>
      <c r="N25" s="349">
        <v>0.05</v>
      </c>
      <c r="O25" s="349">
        <v>0.05</v>
      </c>
      <c r="P25" s="349">
        <v>0.14</v>
      </c>
      <c r="Q25" s="350">
        <f t="shared" si="2"/>
        <v>0.29</v>
      </c>
      <c r="R25" s="349">
        <v>0.15</v>
      </c>
      <c r="S25" s="349">
        <v>0.14</v>
      </c>
      <c r="T25" s="350">
        <f t="shared" si="3"/>
        <v>0.29</v>
      </c>
      <c r="U25" s="349">
        <v>0.06</v>
      </c>
      <c r="V25" s="349">
        <v>0.02</v>
      </c>
      <c r="W25" s="349">
        <v>0.02</v>
      </c>
      <c r="X25" s="349">
        <v>0.12</v>
      </c>
      <c r="Y25" s="349">
        <v>0.21</v>
      </c>
      <c r="Z25" s="349">
        <v>0.15</v>
      </c>
      <c r="AA25" s="350">
        <f t="shared" si="4"/>
        <v>0.58</v>
      </c>
      <c r="AB25" s="349">
        <v>0.02</v>
      </c>
      <c r="AC25" s="349">
        <v>0.05</v>
      </c>
      <c r="AD25" s="349">
        <v>0.16</v>
      </c>
      <c r="AE25" s="350">
        <f t="shared" si="5"/>
        <v>0.23</v>
      </c>
      <c r="AF25" s="349">
        <v>0.04</v>
      </c>
      <c r="AG25" s="349">
        <v>0.04</v>
      </c>
      <c r="AH25" s="349">
        <v>0.15</v>
      </c>
      <c r="AI25" s="349">
        <v>0.15</v>
      </c>
      <c r="AJ25" s="349">
        <v>0.15</v>
      </c>
      <c r="AK25" s="350">
        <f t="shared" si="6"/>
        <v>0.53</v>
      </c>
      <c r="AL25" s="350">
        <v>0.03</v>
      </c>
      <c r="AM25" s="350">
        <v>0.2</v>
      </c>
      <c r="AN25" s="349">
        <v>0.04</v>
      </c>
      <c r="AO25" s="349">
        <v>0.14</v>
      </c>
      <c r="AP25" s="350">
        <f t="shared" si="7"/>
        <v>0.18</v>
      </c>
      <c r="AQ25" s="349">
        <v>0.16</v>
      </c>
      <c r="AR25" s="349">
        <v>0.16</v>
      </c>
      <c r="AS25" s="350">
        <f t="shared" si="8"/>
        <v>0.32</v>
      </c>
      <c r="AT25" s="349">
        <v>0.13</v>
      </c>
      <c r="AU25" s="349">
        <v>0.28</v>
      </c>
      <c r="AV25" s="350">
        <f t="shared" si="9"/>
        <v>0.41</v>
      </c>
      <c r="AW25" s="349">
        <v>0.34</v>
      </c>
      <c r="AX25" s="349">
        <v>0.44</v>
      </c>
      <c r="AY25" s="349">
        <v>0.72</v>
      </c>
      <c r="AZ25" s="349">
        <v>0.68</v>
      </c>
      <c r="BA25" s="349">
        <v>0.54</v>
      </c>
      <c r="BB25" s="349">
        <v>0.54</v>
      </c>
      <c r="BC25" s="349">
        <v>0.1</v>
      </c>
      <c r="BD25" s="349">
        <v>0.48</v>
      </c>
      <c r="BE25" s="349">
        <v>1.08</v>
      </c>
      <c r="BF25" s="349">
        <v>0.44</v>
      </c>
      <c r="BG25" s="349">
        <v>0.49</v>
      </c>
      <c r="BH25" s="349">
        <v>1.08</v>
      </c>
      <c r="BI25" s="350">
        <f t="shared" si="10"/>
        <v>6.93</v>
      </c>
      <c r="BJ25" s="350">
        <v>2.89</v>
      </c>
      <c r="BK25" s="350">
        <v>0.3</v>
      </c>
      <c r="BL25" s="349">
        <v>1.39</v>
      </c>
      <c r="BM25" s="349">
        <v>0.17</v>
      </c>
      <c r="BN25" s="349">
        <v>0.3</v>
      </c>
      <c r="BO25" s="349">
        <v>0.18</v>
      </c>
      <c r="BP25" s="350">
        <f t="shared" si="11"/>
        <v>2.04</v>
      </c>
      <c r="BQ25" s="349">
        <v>0.11</v>
      </c>
      <c r="BR25" s="349">
        <v>0.11</v>
      </c>
      <c r="BS25" s="349">
        <v>0.48</v>
      </c>
      <c r="BT25" s="349">
        <v>0.57</v>
      </c>
      <c r="BU25" s="349">
        <v>0.2</v>
      </c>
      <c r="BV25" s="350">
        <f t="shared" si="12"/>
        <v>1.47</v>
      </c>
      <c r="BW25" s="349">
        <v>0.8</v>
      </c>
      <c r="BX25" s="349">
        <v>0.48</v>
      </c>
      <c r="BY25" s="349">
        <v>0.15</v>
      </c>
      <c r="BZ25" s="349">
        <v>0.38</v>
      </c>
      <c r="CA25" s="350">
        <f t="shared" si="13"/>
        <v>1.81</v>
      </c>
      <c r="CB25" s="349">
        <v>0.2</v>
      </c>
      <c r="CC25" s="349">
        <v>4.69</v>
      </c>
      <c r="CD25" s="350">
        <f t="shared" si="14"/>
        <v>4.89</v>
      </c>
      <c r="CE25" s="350">
        <v>0.09</v>
      </c>
      <c r="CF25" s="350">
        <v>0.02</v>
      </c>
      <c r="CG25" s="349">
        <v>1.09</v>
      </c>
      <c r="CH25" s="349">
        <v>2.62</v>
      </c>
      <c r="CI25" s="349">
        <v>4.62</v>
      </c>
      <c r="CJ25" s="349">
        <v>1.2</v>
      </c>
      <c r="CK25" s="349">
        <v>0.8</v>
      </c>
      <c r="CL25" s="350">
        <f t="shared" si="15"/>
        <v>10.33</v>
      </c>
      <c r="CM25" s="349">
        <v>1.5</v>
      </c>
      <c r="CN25" s="349">
        <v>1.49</v>
      </c>
      <c r="CO25" s="350">
        <f t="shared" si="16"/>
        <v>2.99</v>
      </c>
      <c r="CP25" s="373">
        <f t="shared" si="17"/>
        <v>37.46</v>
      </c>
      <c r="CQ25" s="350">
        <f t="shared" si="18"/>
        <v>44.2</v>
      </c>
      <c r="CR25" s="292"/>
      <c r="CS25" s="292"/>
      <c r="CT25" s="292"/>
    </row>
    <row r="26" spans="1:98" ht="12.75">
      <c r="A26" s="246">
        <v>18</v>
      </c>
      <c r="B26" s="235" t="str">
        <f>Характеристика!B31</f>
        <v>Ленина  12</v>
      </c>
      <c r="C26" s="266">
        <v>1955.5</v>
      </c>
      <c r="D26" s="74">
        <v>0.04</v>
      </c>
      <c r="E26" s="348">
        <v>0.06</v>
      </c>
      <c r="F26" s="349">
        <v>0.09</v>
      </c>
      <c r="G26" s="350">
        <f t="shared" si="0"/>
        <v>0.19</v>
      </c>
      <c r="H26" s="350">
        <v>0.15</v>
      </c>
      <c r="I26" s="349">
        <v>0.12</v>
      </c>
      <c r="J26" s="74">
        <v>0.04</v>
      </c>
      <c r="K26" s="349">
        <v>0.14</v>
      </c>
      <c r="L26" s="350">
        <f t="shared" si="1"/>
        <v>0.3</v>
      </c>
      <c r="M26" s="349">
        <v>0.05</v>
      </c>
      <c r="N26" s="349">
        <v>0.05</v>
      </c>
      <c r="O26" s="349">
        <v>0.05</v>
      </c>
      <c r="P26" s="349">
        <v>0.14</v>
      </c>
      <c r="Q26" s="350">
        <f t="shared" si="2"/>
        <v>0.29</v>
      </c>
      <c r="R26" s="349">
        <v>0.15</v>
      </c>
      <c r="S26" s="349">
        <v>0.14</v>
      </c>
      <c r="T26" s="350">
        <f t="shared" si="3"/>
        <v>0.29</v>
      </c>
      <c r="U26" s="349">
        <v>0.06</v>
      </c>
      <c r="V26" s="349">
        <v>0.02</v>
      </c>
      <c r="W26" s="349">
        <v>0.02</v>
      </c>
      <c r="X26" s="349">
        <v>0.12</v>
      </c>
      <c r="Y26" s="349">
        <v>0.21</v>
      </c>
      <c r="Z26" s="349">
        <v>0.15</v>
      </c>
      <c r="AA26" s="350">
        <f t="shared" si="4"/>
        <v>0.58</v>
      </c>
      <c r="AB26" s="349">
        <v>0.02</v>
      </c>
      <c r="AC26" s="349">
        <v>0.05</v>
      </c>
      <c r="AD26" s="349">
        <v>0.16</v>
      </c>
      <c r="AE26" s="350">
        <f t="shared" si="5"/>
        <v>0.23</v>
      </c>
      <c r="AF26" s="349">
        <v>0.04</v>
      </c>
      <c r="AG26" s="349">
        <v>0.04</v>
      </c>
      <c r="AH26" s="349">
        <v>0.15</v>
      </c>
      <c r="AI26" s="349">
        <v>0.15</v>
      </c>
      <c r="AJ26" s="349">
        <v>0.15</v>
      </c>
      <c r="AK26" s="350">
        <f t="shared" si="6"/>
        <v>0.53</v>
      </c>
      <c r="AL26" s="350">
        <v>0.03</v>
      </c>
      <c r="AM26" s="350">
        <v>0.2</v>
      </c>
      <c r="AN26" s="349">
        <v>0.04</v>
      </c>
      <c r="AO26" s="349">
        <v>0.14</v>
      </c>
      <c r="AP26" s="350">
        <f t="shared" si="7"/>
        <v>0.18</v>
      </c>
      <c r="AQ26" s="349">
        <v>0.16</v>
      </c>
      <c r="AR26" s="349">
        <v>0.16</v>
      </c>
      <c r="AS26" s="350">
        <f t="shared" si="8"/>
        <v>0.32</v>
      </c>
      <c r="AT26" s="349">
        <v>0.13</v>
      </c>
      <c r="AU26" s="349">
        <v>0.28</v>
      </c>
      <c r="AV26" s="350">
        <f t="shared" si="9"/>
        <v>0.41</v>
      </c>
      <c r="AW26" s="349">
        <v>0.34</v>
      </c>
      <c r="AX26" s="349">
        <v>0.44</v>
      </c>
      <c r="AY26" s="349">
        <v>0.72</v>
      </c>
      <c r="AZ26" s="349">
        <v>0.68</v>
      </c>
      <c r="BA26" s="349">
        <v>0.54</v>
      </c>
      <c r="BB26" s="349">
        <v>0.54</v>
      </c>
      <c r="BC26" s="349">
        <v>0.1</v>
      </c>
      <c r="BD26" s="349">
        <v>0.48</v>
      </c>
      <c r="BE26" s="349">
        <v>1.08</v>
      </c>
      <c r="BF26" s="349">
        <v>0.44</v>
      </c>
      <c r="BG26" s="349">
        <v>0.49</v>
      </c>
      <c r="BH26" s="349">
        <v>1.08</v>
      </c>
      <c r="BI26" s="350">
        <f t="shared" si="10"/>
        <v>6.93</v>
      </c>
      <c r="BJ26" s="350">
        <v>2.89</v>
      </c>
      <c r="BK26" s="350">
        <v>0.3</v>
      </c>
      <c r="BL26" s="349">
        <v>1.35</v>
      </c>
      <c r="BM26" s="349">
        <v>0.17</v>
      </c>
      <c r="BN26" s="349">
        <v>0.3</v>
      </c>
      <c r="BO26" s="349">
        <v>0.11</v>
      </c>
      <c r="BP26" s="350">
        <f t="shared" si="11"/>
        <v>1.93</v>
      </c>
      <c r="BQ26" s="349">
        <v>0.11</v>
      </c>
      <c r="BR26" s="349">
        <v>0.11</v>
      </c>
      <c r="BS26" s="349">
        <v>0.48</v>
      </c>
      <c r="BT26" s="349">
        <v>0.56</v>
      </c>
      <c r="BU26" s="349">
        <v>0.2</v>
      </c>
      <c r="BV26" s="350">
        <f t="shared" si="12"/>
        <v>1.46</v>
      </c>
      <c r="BW26" s="349">
        <v>0.8</v>
      </c>
      <c r="BX26" s="349">
        <v>0.48</v>
      </c>
      <c r="BY26" s="349">
        <v>0.14</v>
      </c>
      <c r="BZ26" s="349">
        <v>0.38</v>
      </c>
      <c r="CA26" s="350">
        <f t="shared" si="13"/>
        <v>1.8</v>
      </c>
      <c r="CB26" s="349">
        <v>2.25</v>
      </c>
      <c r="CC26" s="349">
        <v>4.02</v>
      </c>
      <c r="CD26" s="350">
        <f t="shared" si="14"/>
        <v>6.27</v>
      </c>
      <c r="CE26" s="350">
        <v>0.09</v>
      </c>
      <c r="CF26" s="350">
        <v>0.02</v>
      </c>
      <c r="CG26" s="349">
        <v>1.09</v>
      </c>
      <c r="CH26" s="349">
        <v>2.25</v>
      </c>
      <c r="CI26" s="349">
        <v>4.25</v>
      </c>
      <c r="CJ26" s="349">
        <v>1.2</v>
      </c>
      <c r="CK26" s="349">
        <v>0.8</v>
      </c>
      <c r="CL26" s="350">
        <f t="shared" si="15"/>
        <v>9.59</v>
      </c>
      <c r="CM26" s="349">
        <v>1.5</v>
      </c>
      <c r="CN26" s="349">
        <v>1.49</v>
      </c>
      <c r="CO26" s="350">
        <f t="shared" si="16"/>
        <v>2.99</v>
      </c>
      <c r="CP26" s="373">
        <f t="shared" si="17"/>
        <v>37.97</v>
      </c>
      <c r="CQ26" s="350">
        <f t="shared" si="18"/>
        <v>44.8</v>
      </c>
      <c r="CR26" s="292"/>
      <c r="CS26" s="292"/>
      <c r="CT26" s="292"/>
    </row>
    <row r="27" spans="1:98" ht="12.75">
      <c r="A27" s="246">
        <v>19</v>
      </c>
      <c r="B27" s="235" t="str">
        <f>Характеристика!B32</f>
        <v>Ленина  14</v>
      </c>
      <c r="C27" s="266">
        <v>1907.9</v>
      </c>
      <c r="D27" s="74">
        <v>0.04</v>
      </c>
      <c r="E27" s="348">
        <v>0.06</v>
      </c>
      <c r="F27" s="349">
        <v>0.1</v>
      </c>
      <c r="G27" s="350">
        <f t="shared" si="0"/>
        <v>0.2</v>
      </c>
      <c r="H27" s="350">
        <v>0.15</v>
      </c>
      <c r="I27" s="349">
        <v>0.12</v>
      </c>
      <c r="J27" s="74">
        <v>0.04</v>
      </c>
      <c r="K27" s="349">
        <v>0.14</v>
      </c>
      <c r="L27" s="350">
        <f t="shared" si="1"/>
        <v>0.3</v>
      </c>
      <c r="M27" s="349">
        <v>0.05</v>
      </c>
      <c r="N27" s="349">
        <v>0.05</v>
      </c>
      <c r="O27" s="349">
        <v>0.05</v>
      </c>
      <c r="P27" s="349">
        <v>0.14</v>
      </c>
      <c r="Q27" s="350">
        <f t="shared" si="2"/>
        <v>0.29</v>
      </c>
      <c r="R27" s="349">
        <v>0.15</v>
      </c>
      <c r="S27" s="349">
        <v>0.14</v>
      </c>
      <c r="T27" s="350">
        <f t="shared" si="3"/>
        <v>0.29</v>
      </c>
      <c r="U27" s="349">
        <v>0.06</v>
      </c>
      <c r="V27" s="349">
        <v>0.02</v>
      </c>
      <c r="W27" s="349">
        <v>0.02</v>
      </c>
      <c r="X27" s="349">
        <v>0.12</v>
      </c>
      <c r="Y27" s="349">
        <v>0.21</v>
      </c>
      <c r="Z27" s="349">
        <v>0.15</v>
      </c>
      <c r="AA27" s="350">
        <f t="shared" si="4"/>
        <v>0.58</v>
      </c>
      <c r="AB27" s="349">
        <v>0.02</v>
      </c>
      <c r="AC27" s="349">
        <v>0.05</v>
      </c>
      <c r="AD27" s="349">
        <v>0.16</v>
      </c>
      <c r="AE27" s="350">
        <f t="shared" si="5"/>
        <v>0.23</v>
      </c>
      <c r="AF27" s="349">
        <v>0.04</v>
      </c>
      <c r="AG27" s="349">
        <v>0.04</v>
      </c>
      <c r="AH27" s="349">
        <v>0.15</v>
      </c>
      <c r="AI27" s="349">
        <v>0.15</v>
      </c>
      <c r="AJ27" s="349">
        <v>0.15</v>
      </c>
      <c r="AK27" s="350">
        <f t="shared" si="6"/>
        <v>0.53</v>
      </c>
      <c r="AL27" s="350">
        <v>0.03</v>
      </c>
      <c r="AM27" s="350">
        <v>0.2</v>
      </c>
      <c r="AN27" s="349">
        <v>0.04</v>
      </c>
      <c r="AO27" s="349">
        <v>0.14</v>
      </c>
      <c r="AP27" s="350">
        <f t="shared" si="7"/>
        <v>0.18</v>
      </c>
      <c r="AQ27" s="349">
        <v>0.16</v>
      </c>
      <c r="AR27" s="349">
        <v>0.16</v>
      </c>
      <c r="AS27" s="350">
        <f t="shared" si="8"/>
        <v>0.32</v>
      </c>
      <c r="AT27" s="349">
        <v>0.13</v>
      </c>
      <c r="AU27" s="349">
        <v>0.28</v>
      </c>
      <c r="AV27" s="350">
        <f t="shared" si="9"/>
        <v>0.41</v>
      </c>
      <c r="AW27" s="349">
        <v>0.29</v>
      </c>
      <c r="AX27" s="349">
        <v>0.39</v>
      </c>
      <c r="AY27" s="349">
        <v>0.73</v>
      </c>
      <c r="AZ27" s="349">
        <v>0.69</v>
      </c>
      <c r="BA27" s="349">
        <v>0.49</v>
      </c>
      <c r="BB27" s="349">
        <v>0.49</v>
      </c>
      <c r="BC27" s="349">
        <v>0.1</v>
      </c>
      <c r="BD27" s="349">
        <v>0.43</v>
      </c>
      <c r="BE27" s="349">
        <v>0.98</v>
      </c>
      <c r="BF27" s="349">
        <v>0.39</v>
      </c>
      <c r="BG27" s="349">
        <v>0.44</v>
      </c>
      <c r="BH27" s="349">
        <v>0.98</v>
      </c>
      <c r="BI27" s="350">
        <f t="shared" si="10"/>
        <v>6.4</v>
      </c>
      <c r="BJ27" s="350">
        <v>2.89</v>
      </c>
      <c r="BK27" s="350">
        <v>0.3</v>
      </c>
      <c r="BL27" s="349">
        <v>1.39</v>
      </c>
      <c r="BM27" s="349">
        <v>0.17</v>
      </c>
      <c r="BN27" s="349">
        <v>0.3</v>
      </c>
      <c r="BO27" s="349">
        <v>0.11</v>
      </c>
      <c r="BP27" s="350">
        <f t="shared" si="11"/>
        <v>1.97</v>
      </c>
      <c r="BQ27" s="349">
        <v>0.11</v>
      </c>
      <c r="BR27" s="349">
        <v>0.11</v>
      </c>
      <c r="BS27" s="349">
        <v>0.49</v>
      </c>
      <c r="BT27" s="349">
        <v>0.58</v>
      </c>
      <c r="BU27" s="349">
        <v>0.2</v>
      </c>
      <c r="BV27" s="350">
        <f t="shared" si="12"/>
        <v>1.49</v>
      </c>
      <c r="BW27" s="349">
        <v>0.81</v>
      </c>
      <c r="BX27" s="349">
        <v>0.49</v>
      </c>
      <c r="BY27" s="349">
        <v>0.16</v>
      </c>
      <c r="BZ27" s="349">
        <v>0.39</v>
      </c>
      <c r="CA27" s="350">
        <f t="shared" si="13"/>
        <v>1.85</v>
      </c>
      <c r="CB27" s="349">
        <v>0.21</v>
      </c>
      <c r="CC27" s="349">
        <v>3.95</v>
      </c>
      <c r="CD27" s="350">
        <f t="shared" si="14"/>
        <v>4.16</v>
      </c>
      <c r="CE27" s="350">
        <v>0.1</v>
      </c>
      <c r="CF27" s="350">
        <v>0.02</v>
      </c>
      <c r="CG27" s="349">
        <v>1.09</v>
      </c>
      <c r="CH27" s="349">
        <v>2.33</v>
      </c>
      <c r="CI27" s="349">
        <v>4.33</v>
      </c>
      <c r="CJ27" s="349">
        <v>1.2</v>
      </c>
      <c r="CK27" s="349">
        <v>0.8</v>
      </c>
      <c r="CL27" s="350">
        <f t="shared" si="15"/>
        <v>9.75</v>
      </c>
      <c r="CM27" s="349">
        <v>1.5</v>
      </c>
      <c r="CN27" s="349">
        <v>1.49</v>
      </c>
      <c r="CO27" s="350">
        <f t="shared" si="16"/>
        <v>2.99</v>
      </c>
      <c r="CP27" s="373">
        <f t="shared" si="17"/>
        <v>35.63</v>
      </c>
      <c r="CQ27" s="350">
        <f t="shared" si="18"/>
        <v>42.04</v>
      </c>
      <c r="CR27" s="292"/>
      <c r="CS27" s="292"/>
      <c r="CT27" s="292"/>
    </row>
    <row r="28" spans="1:98" ht="12.75">
      <c r="A28" s="246">
        <v>20</v>
      </c>
      <c r="B28" s="235" t="str">
        <f>Характеристика!B33</f>
        <v>Ленина  26</v>
      </c>
      <c r="C28" s="266">
        <v>3223.6</v>
      </c>
      <c r="D28" s="74">
        <v>0.04</v>
      </c>
      <c r="E28" s="348">
        <v>0.06</v>
      </c>
      <c r="F28" s="349">
        <v>0.06</v>
      </c>
      <c r="G28" s="350">
        <f t="shared" si="0"/>
        <v>0.16</v>
      </c>
      <c r="H28" s="350">
        <v>0.14</v>
      </c>
      <c r="I28" s="349">
        <v>0.12</v>
      </c>
      <c r="J28" s="74">
        <v>0.04</v>
      </c>
      <c r="K28" s="349">
        <v>0.13</v>
      </c>
      <c r="L28" s="350">
        <f t="shared" si="1"/>
        <v>0.29</v>
      </c>
      <c r="M28" s="349">
        <v>0.05</v>
      </c>
      <c r="N28" s="349">
        <v>0.05</v>
      </c>
      <c r="O28" s="349">
        <v>0.05</v>
      </c>
      <c r="P28" s="349">
        <v>0.13</v>
      </c>
      <c r="Q28" s="350">
        <f t="shared" si="2"/>
        <v>0.28</v>
      </c>
      <c r="R28" s="349">
        <v>0.14</v>
      </c>
      <c r="S28" s="349">
        <v>0.13</v>
      </c>
      <c r="T28" s="350">
        <f t="shared" si="3"/>
        <v>0.27</v>
      </c>
      <c r="U28" s="349">
        <v>0.06</v>
      </c>
      <c r="V28" s="349">
        <v>0.02</v>
      </c>
      <c r="W28" s="349">
        <v>0.02</v>
      </c>
      <c r="X28" s="349">
        <v>0.12</v>
      </c>
      <c r="Y28" s="349">
        <v>0.21</v>
      </c>
      <c r="Z28" s="349">
        <v>0.14</v>
      </c>
      <c r="AA28" s="350">
        <f t="shared" si="4"/>
        <v>0.57</v>
      </c>
      <c r="AB28" s="349">
        <v>0.02</v>
      </c>
      <c r="AC28" s="349">
        <v>0.05</v>
      </c>
      <c r="AD28" s="349">
        <v>0.15</v>
      </c>
      <c r="AE28" s="350">
        <f t="shared" si="5"/>
        <v>0.22</v>
      </c>
      <c r="AF28" s="349">
        <v>0.04</v>
      </c>
      <c r="AG28" s="349">
        <v>0.04</v>
      </c>
      <c r="AH28" s="349">
        <v>0.14</v>
      </c>
      <c r="AI28" s="349">
        <v>0.14</v>
      </c>
      <c r="AJ28" s="349">
        <v>0.14</v>
      </c>
      <c r="AK28" s="350">
        <f t="shared" si="6"/>
        <v>0.5</v>
      </c>
      <c r="AL28" s="350">
        <v>0.03</v>
      </c>
      <c r="AM28" s="350">
        <v>0.19</v>
      </c>
      <c r="AN28" s="349">
        <v>0.04</v>
      </c>
      <c r="AO28" s="349">
        <v>0.13</v>
      </c>
      <c r="AP28" s="350">
        <f t="shared" si="7"/>
        <v>0.17</v>
      </c>
      <c r="AQ28" s="349">
        <v>0.16</v>
      </c>
      <c r="AR28" s="349">
        <v>0.16</v>
      </c>
      <c r="AS28" s="350">
        <f t="shared" si="8"/>
        <v>0.32</v>
      </c>
      <c r="AT28" s="349">
        <v>0.13</v>
      </c>
      <c r="AU28" s="349">
        <v>0.27</v>
      </c>
      <c r="AV28" s="350">
        <f t="shared" si="9"/>
        <v>0.4</v>
      </c>
      <c r="AW28" s="349">
        <v>0.25</v>
      </c>
      <c r="AX28" s="349">
        <v>0.35</v>
      </c>
      <c r="AY28" s="349">
        <v>0.78</v>
      </c>
      <c r="AZ28" s="349">
        <v>0.74</v>
      </c>
      <c r="BA28" s="349">
        <v>0.45</v>
      </c>
      <c r="BB28" s="349">
        <v>0.45</v>
      </c>
      <c r="BC28" s="349">
        <v>0.1</v>
      </c>
      <c r="BD28" s="349">
        <v>0.39</v>
      </c>
      <c r="BE28" s="349">
        <v>0.9</v>
      </c>
      <c r="BF28" s="349">
        <v>0.35</v>
      </c>
      <c r="BG28" s="349">
        <v>0.4</v>
      </c>
      <c r="BH28" s="349">
        <v>0.9</v>
      </c>
      <c r="BI28" s="350">
        <f t="shared" si="10"/>
        <v>6.06</v>
      </c>
      <c r="BJ28" s="350">
        <v>2.89</v>
      </c>
      <c r="BK28" s="350">
        <v>0.3</v>
      </c>
      <c r="BL28" s="349">
        <v>1.38</v>
      </c>
      <c r="BM28" s="349">
        <v>0.17</v>
      </c>
      <c r="BN28" s="349">
        <v>0.3</v>
      </c>
      <c r="BO28" s="349">
        <v>0.17</v>
      </c>
      <c r="BP28" s="350">
        <f t="shared" si="11"/>
        <v>2.02</v>
      </c>
      <c r="BQ28" s="349">
        <v>0.13</v>
      </c>
      <c r="BR28" s="349">
        <v>0.13</v>
      </c>
      <c r="BS28" s="349">
        <v>0.54</v>
      </c>
      <c r="BT28" s="349">
        <v>0.57</v>
      </c>
      <c r="BU28" s="349">
        <v>0.2</v>
      </c>
      <c r="BV28" s="350">
        <f t="shared" si="12"/>
        <v>1.57</v>
      </c>
      <c r="BW28" s="349">
        <v>0.86</v>
      </c>
      <c r="BX28" s="349">
        <v>0.54</v>
      </c>
      <c r="BY28" s="349">
        <v>0.15</v>
      </c>
      <c r="BZ28" s="349">
        <v>0.54</v>
      </c>
      <c r="CA28" s="350">
        <f t="shared" si="13"/>
        <v>2.09</v>
      </c>
      <c r="CB28" s="349">
        <v>0.26</v>
      </c>
      <c r="CC28" s="349">
        <v>4.04</v>
      </c>
      <c r="CD28" s="350">
        <f t="shared" si="14"/>
        <v>4.3</v>
      </c>
      <c r="CE28" s="350">
        <v>0.06</v>
      </c>
      <c r="CF28" s="350">
        <v>0.02</v>
      </c>
      <c r="CG28" s="349">
        <v>1.09</v>
      </c>
      <c r="CH28" s="349">
        <v>2.69</v>
      </c>
      <c r="CI28" s="349">
        <v>4.68</v>
      </c>
      <c r="CJ28" s="349">
        <v>1.2</v>
      </c>
      <c r="CK28" s="349">
        <v>0.8</v>
      </c>
      <c r="CL28" s="350">
        <f t="shared" si="15"/>
        <v>10.46</v>
      </c>
      <c r="CM28" s="349">
        <v>1.5</v>
      </c>
      <c r="CN28" s="349">
        <v>1.49</v>
      </c>
      <c r="CO28" s="350">
        <f t="shared" si="16"/>
        <v>2.99</v>
      </c>
      <c r="CP28" s="373">
        <f t="shared" si="17"/>
        <v>36.3</v>
      </c>
      <c r="CQ28" s="350">
        <f t="shared" si="18"/>
        <v>42.83</v>
      </c>
      <c r="CR28" s="292"/>
      <c r="CS28" s="292"/>
      <c r="CT28" s="292"/>
    </row>
    <row r="29" spans="1:98" ht="12.75">
      <c r="A29" s="246">
        <v>21</v>
      </c>
      <c r="B29" s="235" t="str">
        <f>Характеристика!B34</f>
        <v>Ленина  27</v>
      </c>
      <c r="C29" s="266">
        <v>1500.6</v>
      </c>
      <c r="D29" s="74">
        <v>0.04</v>
      </c>
      <c r="E29" s="348">
        <v>0.06</v>
      </c>
      <c r="F29" s="349">
        <v>0.06</v>
      </c>
      <c r="G29" s="350">
        <f t="shared" si="0"/>
        <v>0.16</v>
      </c>
      <c r="H29" s="350">
        <v>0.15</v>
      </c>
      <c r="I29" s="349">
        <v>0.13</v>
      </c>
      <c r="J29" s="74">
        <v>0.04</v>
      </c>
      <c r="K29" s="349">
        <v>0.14</v>
      </c>
      <c r="L29" s="350">
        <f t="shared" si="1"/>
        <v>0.31</v>
      </c>
      <c r="M29" s="349">
        <v>0.05</v>
      </c>
      <c r="N29" s="349">
        <v>0.05</v>
      </c>
      <c r="O29" s="349">
        <v>0.05</v>
      </c>
      <c r="P29" s="349">
        <v>0.14</v>
      </c>
      <c r="Q29" s="350">
        <f t="shared" si="2"/>
        <v>0.29</v>
      </c>
      <c r="R29" s="349">
        <v>0.15</v>
      </c>
      <c r="S29" s="349">
        <v>0.14</v>
      </c>
      <c r="T29" s="350">
        <f t="shared" si="3"/>
        <v>0.29</v>
      </c>
      <c r="U29" s="349">
        <v>0.06</v>
      </c>
      <c r="V29" s="349">
        <v>0.02</v>
      </c>
      <c r="W29" s="349">
        <v>0.02</v>
      </c>
      <c r="X29" s="349">
        <v>0.13</v>
      </c>
      <c r="Y29" s="349">
        <v>0.33</v>
      </c>
      <c r="Z29" s="349">
        <v>0.15</v>
      </c>
      <c r="AA29" s="350">
        <f t="shared" si="4"/>
        <v>0.71</v>
      </c>
      <c r="AB29" s="349">
        <v>0.02</v>
      </c>
      <c r="AC29" s="349">
        <v>0.05</v>
      </c>
      <c r="AD29" s="349">
        <v>0.16</v>
      </c>
      <c r="AE29" s="350">
        <f t="shared" si="5"/>
        <v>0.23</v>
      </c>
      <c r="AF29" s="349">
        <v>0.04</v>
      </c>
      <c r="AG29" s="349">
        <v>0.04</v>
      </c>
      <c r="AH29" s="349">
        <v>0.15</v>
      </c>
      <c r="AI29" s="349">
        <v>0.15</v>
      </c>
      <c r="AJ29" s="349">
        <v>0.15</v>
      </c>
      <c r="AK29" s="350">
        <f t="shared" si="6"/>
        <v>0.53</v>
      </c>
      <c r="AL29" s="350">
        <v>0.03</v>
      </c>
      <c r="AM29" s="350">
        <v>0.21</v>
      </c>
      <c r="AN29" s="349">
        <v>0.04</v>
      </c>
      <c r="AO29" s="349">
        <v>0.14</v>
      </c>
      <c r="AP29" s="350">
        <f t="shared" si="7"/>
        <v>0.18</v>
      </c>
      <c r="AQ29" s="349">
        <v>0.16</v>
      </c>
      <c r="AR29" s="349">
        <v>0.16</v>
      </c>
      <c r="AS29" s="350">
        <f t="shared" si="8"/>
        <v>0.32</v>
      </c>
      <c r="AT29" s="349">
        <v>0.18</v>
      </c>
      <c r="AU29" s="349">
        <v>0.28</v>
      </c>
      <c r="AV29" s="350">
        <f t="shared" si="9"/>
        <v>0.46</v>
      </c>
      <c r="AW29" s="349">
        <v>0.35</v>
      </c>
      <c r="AX29" s="349">
        <v>0.45</v>
      </c>
      <c r="AY29" s="349">
        <v>0.76</v>
      </c>
      <c r="AZ29" s="349">
        <v>0.72</v>
      </c>
      <c r="BA29" s="349">
        <v>0.55</v>
      </c>
      <c r="BB29" s="349">
        <v>0.55</v>
      </c>
      <c r="BC29" s="349">
        <v>0.15</v>
      </c>
      <c r="BD29" s="349">
        <v>0.49</v>
      </c>
      <c r="BE29" s="349">
        <v>1.1</v>
      </c>
      <c r="BF29" s="349">
        <v>0.45</v>
      </c>
      <c r="BG29" s="349">
        <v>0.5</v>
      </c>
      <c r="BH29" s="349">
        <v>1.1</v>
      </c>
      <c r="BI29" s="350">
        <f t="shared" si="10"/>
        <v>7.17</v>
      </c>
      <c r="BJ29" s="350">
        <v>2.89</v>
      </c>
      <c r="BK29" s="350">
        <v>0.3</v>
      </c>
      <c r="BL29" s="349">
        <v>1.43</v>
      </c>
      <c r="BM29" s="349">
        <v>0.17</v>
      </c>
      <c r="BN29" s="349">
        <v>0.3</v>
      </c>
      <c r="BO29" s="349">
        <v>0.03</v>
      </c>
      <c r="BP29" s="350">
        <f t="shared" si="11"/>
        <v>1.93</v>
      </c>
      <c r="BQ29" s="349">
        <v>0.14</v>
      </c>
      <c r="BR29" s="349">
        <v>0.14</v>
      </c>
      <c r="BS29" s="349">
        <v>0.52</v>
      </c>
      <c r="BT29" s="349">
        <v>0.57</v>
      </c>
      <c r="BU29" s="349">
        <v>0.2</v>
      </c>
      <c r="BV29" s="350">
        <f t="shared" si="12"/>
        <v>1.57</v>
      </c>
      <c r="BW29" s="349">
        <v>0.84</v>
      </c>
      <c r="BX29" s="349">
        <v>0.52</v>
      </c>
      <c r="BY29" s="349">
        <v>0.15</v>
      </c>
      <c r="BZ29" s="349">
        <v>0.42</v>
      </c>
      <c r="CA29" s="350">
        <f t="shared" si="13"/>
        <v>1.93</v>
      </c>
      <c r="CB29" s="349">
        <v>0.24</v>
      </c>
      <c r="CC29" s="349">
        <v>4.98</v>
      </c>
      <c r="CD29" s="350">
        <f t="shared" si="14"/>
        <v>5.22</v>
      </c>
      <c r="CE29" s="350">
        <v>0.06</v>
      </c>
      <c r="CF29" s="350">
        <v>0.02</v>
      </c>
      <c r="CG29" s="349">
        <v>1.09</v>
      </c>
      <c r="CH29" s="349">
        <v>2.09</v>
      </c>
      <c r="CI29" s="349">
        <v>4.1</v>
      </c>
      <c r="CJ29" s="349">
        <v>1.2</v>
      </c>
      <c r="CK29" s="349">
        <v>0.8</v>
      </c>
      <c r="CL29" s="350">
        <f t="shared" si="15"/>
        <v>9.28</v>
      </c>
      <c r="CM29" s="349">
        <v>1.5</v>
      </c>
      <c r="CN29" s="349">
        <v>1.49</v>
      </c>
      <c r="CO29" s="350">
        <f t="shared" si="16"/>
        <v>2.99</v>
      </c>
      <c r="CP29" s="373">
        <f t="shared" si="17"/>
        <v>37.23</v>
      </c>
      <c r="CQ29" s="350">
        <f t="shared" si="18"/>
        <v>43.93</v>
      </c>
      <c r="CR29" s="292"/>
      <c r="CS29" s="292"/>
      <c r="CT29" s="292"/>
    </row>
    <row r="30" spans="1:98" ht="12.75">
      <c r="A30" s="246">
        <v>22</v>
      </c>
      <c r="B30" s="235" t="str">
        <f>Характеристика!B35</f>
        <v>Ленина  28 </v>
      </c>
      <c r="C30" s="266">
        <v>328.2</v>
      </c>
      <c r="D30" s="74">
        <v>0.05</v>
      </c>
      <c r="E30" s="348">
        <v>0.08</v>
      </c>
      <c r="F30" s="349">
        <v>0.06</v>
      </c>
      <c r="G30" s="350">
        <f t="shared" si="0"/>
        <v>0.19</v>
      </c>
      <c r="H30" s="350">
        <v>0.14</v>
      </c>
      <c r="I30" s="349">
        <v>0.13</v>
      </c>
      <c r="J30" s="74">
        <v>0.05</v>
      </c>
      <c r="K30" s="349">
        <v>0.13</v>
      </c>
      <c r="L30" s="350">
        <f t="shared" si="1"/>
        <v>0.31</v>
      </c>
      <c r="M30" s="349">
        <v>0.06</v>
      </c>
      <c r="N30" s="349">
        <v>0.06</v>
      </c>
      <c r="O30" s="349">
        <v>0.06</v>
      </c>
      <c r="P30" s="349">
        <v>0.13</v>
      </c>
      <c r="Q30" s="350">
        <f t="shared" si="2"/>
        <v>0.31</v>
      </c>
      <c r="R30" s="349">
        <v>0.14</v>
      </c>
      <c r="S30" s="349">
        <v>0.13</v>
      </c>
      <c r="T30" s="350">
        <f t="shared" si="3"/>
        <v>0.27</v>
      </c>
      <c r="U30" s="349">
        <v>0.06</v>
      </c>
      <c r="V30" s="349">
        <v>0.02</v>
      </c>
      <c r="W30" s="349">
        <v>0.02</v>
      </c>
      <c r="X30" s="349">
        <v>0.12</v>
      </c>
      <c r="Y30" s="349">
        <v>0.28</v>
      </c>
      <c r="Z30" s="349">
        <v>0.14</v>
      </c>
      <c r="AA30" s="350">
        <f t="shared" si="4"/>
        <v>0.64</v>
      </c>
      <c r="AB30" s="349">
        <v>0.02</v>
      </c>
      <c r="AC30" s="349">
        <v>0.06</v>
      </c>
      <c r="AD30" s="349">
        <v>0.15</v>
      </c>
      <c r="AE30" s="350">
        <f t="shared" si="5"/>
        <v>0.23</v>
      </c>
      <c r="AF30" s="349">
        <v>0.04</v>
      </c>
      <c r="AG30" s="349">
        <v>0.04</v>
      </c>
      <c r="AH30" s="349">
        <v>0.14</v>
      </c>
      <c r="AI30" s="349">
        <v>0.14</v>
      </c>
      <c r="AJ30" s="349">
        <v>0.14</v>
      </c>
      <c r="AK30" s="350">
        <f t="shared" si="6"/>
        <v>0.5</v>
      </c>
      <c r="AL30" s="350">
        <v>0.03</v>
      </c>
      <c r="AM30" s="350">
        <v>0.21</v>
      </c>
      <c r="AN30" s="349">
        <v>0.04</v>
      </c>
      <c r="AO30" s="349">
        <v>0.13</v>
      </c>
      <c r="AP30" s="350">
        <f t="shared" si="7"/>
        <v>0.17</v>
      </c>
      <c r="AQ30" s="349">
        <v>0.17</v>
      </c>
      <c r="AR30" s="349">
        <v>0.17</v>
      </c>
      <c r="AS30" s="350">
        <f t="shared" si="8"/>
        <v>0.34</v>
      </c>
      <c r="AT30" s="349">
        <v>0.24</v>
      </c>
      <c r="AU30" s="349">
        <v>0.3</v>
      </c>
      <c r="AV30" s="350">
        <f t="shared" si="9"/>
        <v>0.54</v>
      </c>
      <c r="AW30" s="349">
        <v>0.38</v>
      </c>
      <c r="AX30" s="349">
        <v>0.48</v>
      </c>
      <c r="AY30" s="349">
        <v>0.71</v>
      </c>
      <c r="AZ30" s="349">
        <v>0.67</v>
      </c>
      <c r="BA30" s="349">
        <v>0.58</v>
      </c>
      <c r="BB30" s="349">
        <v>0.58</v>
      </c>
      <c r="BC30" s="349">
        <v>0.21</v>
      </c>
      <c r="BD30" s="349">
        <v>0.52</v>
      </c>
      <c r="BE30" s="349">
        <v>1.16</v>
      </c>
      <c r="BF30" s="349">
        <v>0.48</v>
      </c>
      <c r="BG30" s="349">
        <v>0.53</v>
      </c>
      <c r="BH30" s="349">
        <v>1.16</v>
      </c>
      <c r="BI30" s="350">
        <f t="shared" si="10"/>
        <v>7.46</v>
      </c>
      <c r="BJ30" s="350">
        <v>2.89</v>
      </c>
      <c r="BK30" s="350">
        <v>0.3</v>
      </c>
      <c r="BL30" s="349">
        <v>1.29</v>
      </c>
      <c r="BM30" s="349">
        <v>0.17</v>
      </c>
      <c r="BN30" s="349">
        <v>0.3</v>
      </c>
      <c r="BO30" s="349">
        <v>0.14</v>
      </c>
      <c r="BP30" s="350">
        <f t="shared" si="11"/>
        <v>1.9</v>
      </c>
      <c r="BQ30" s="349">
        <v>0.13</v>
      </c>
      <c r="BR30" s="349">
        <v>0.13</v>
      </c>
      <c r="BS30" s="349">
        <v>0.47</v>
      </c>
      <c r="BT30" s="349">
        <v>0.29</v>
      </c>
      <c r="BU30" s="349">
        <v>0.2</v>
      </c>
      <c r="BV30" s="350">
        <f t="shared" si="12"/>
        <v>1.22</v>
      </c>
      <c r="BW30" s="349">
        <v>0.8</v>
      </c>
      <c r="BX30" s="349">
        <v>0.47</v>
      </c>
      <c r="BY30" s="349">
        <v>0.07</v>
      </c>
      <c r="BZ30" s="349">
        <v>0.37</v>
      </c>
      <c r="CA30" s="350">
        <f t="shared" si="13"/>
        <v>1.71</v>
      </c>
      <c r="CB30" s="349">
        <v>0.2</v>
      </c>
      <c r="CC30" s="349">
        <v>2.28</v>
      </c>
      <c r="CD30" s="350">
        <f t="shared" si="14"/>
        <v>2.48</v>
      </c>
      <c r="CE30" s="350">
        <v>0.06</v>
      </c>
      <c r="CF30" s="350">
        <v>0.02</v>
      </c>
      <c r="CG30" s="349">
        <v>1.09</v>
      </c>
      <c r="CH30" s="349">
        <v>2.09</v>
      </c>
      <c r="CI30" s="349">
        <v>4.1</v>
      </c>
      <c r="CJ30" s="349">
        <v>1.2</v>
      </c>
      <c r="CK30" s="349">
        <v>0.8</v>
      </c>
      <c r="CL30" s="350">
        <f t="shared" si="15"/>
        <v>9.28</v>
      </c>
      <c r="CM30" s="349">
        <v>1.5</v>
      </c>
      <c r="CN30" s="349">
        <v>1.49</v>
      </c>
      <c r="CO30" s="350">
        <f t="shared" si="16"/>
        <v>2.99</v>
      </c>
      <c r="CP30" s="373">
        <f t="shared" si="17"/>
        <v>34.19</v>
      </c>
      <c r="CQ30" s="350">
        <f t="shared" si="18"/>
        <v>40.34</v>
      </c>
      <c r="CR30" s="292"/>
      <c r="CS30" s="292"/>
      <c r="CT30" s="292"/>
    </row>
    <row r="31" spans="1:98" ht="12.75">
      <c r="A31" s="246">
        <v>23</v>
      </c>
      <c r="B31" s="235" t="str">
        <f>Характеристика!B36</f>
        <v>Ленина  29</v>
      </c>
      <c r="C31" s="266">
        <v>1296.5</v>
      </c>
      <c r="D31" s="74">
        <v>0.05</v>
      </c>
      <c r="E31" s="348">
        <v>0.06</v>
      </c>
      <c r="F31" s="349">
        <v>0.06</v>
      </c>
      <c r="G31" s="350">
        <f t="shared" si="0"/>
        <v>0.17</v>
      </c>
      <c r="H31" s="350">
        <v>0.16</v>
      </c>
      <c r="I31" s="349">
        <v>0.14</v>
      </c>
      <c r="J31" s="74">
        <v>0.05</v>
      </c>
      <c r="K31" s="349">
        <v>0.15</v>
      </c>
      <c r="L31" s="350">
        <f t="shared" si="1"/>
        <v>0.34</v>
      </c>
      <c r="M31" s="349">
        <v>0.06</v>
      </c>
      <c r="N31" s="349">
        <v>0.06</v>
      </c>
      <c r="O31" s="349">
        <v>0.06</v>
      </c>
      <c r="P31" s="349">
        <v>0.15</v>
      </c>
      <c r="Q31" s="350">
        <f t="shared" si="2"/>
        <v>0.33</v>
      </c>
      <c r="R31" s="349">
        <v>0.16</v>
      </c>
      <c r="S31" s="349">
        <v>0.15</v>
      </c>
      <c r="T31" s="350">
        <f t="shared" si="3"/>
        <v>0.31</v>
      </c>
      <c r="U31" s="349">
        <v>0.06</v>
      </c>
      <c r="V31" s="349">
        <v>0.02</v>
      </c>
      <c r="W31" s="349">
        <v>0.02</v>
      </c>
      <c r="X31" s="349">
        <v>0.14</v>
      </c>
      <c r="Y31" s="349">
        <v>0.35</v>
      </c>
      <c r="Z31" s="349">
        <v>0.16</v>
      </c>
      <c r="AA31" s="350">
        <f t="shared" si="4"/>
        <v>0.75</v>
      </c>
      <c r="AB31" s="349">
        <v>0.02</v>
      </c>
      <c r="AC31" s="349">
        <v>0.06</v>
      </c>
      <c r="AD31" s="349">
        <v>0.17</v>
      </c>
      <c r="AE31" s="350">
        <f t="shared" si="5"/>
        <v>0.25</v>
      </c>
      <c r="AF31" s="349">
        <v>0.04</v>
      </c>
      <c r="AG31" s="349">
        <v>0.04</v>
      </c>
      <c r="AH31" s="349">
        <v>0.16</v>
      </c>
      <c r="AI31" s="349">
        <v>0.16</v>
      </c>
      <c r="AJ31" s="349">
        <v>0.16</v>
      </c>
      <c r="AK31" s="350">
        <f t="shared" si="6"/>
        <v>0.56</v>
      </c>
      <c r="AL31" s="350">
        <v>0.03</v>
      </c>
      <c r="AM31" s="350">
        <v>0.24</v>
      </c>
      <c r="AN31" s="349">
        <v>0.04</v>
      </c>
      <c r="AO31" s="349">
        <v>0.15</v>
      </c>
      <c r="AP31" s="350">
        <f t="shared" si="7"/>
        <v>0.19</v>
      </c>
      <c r="AQ31" s="349">
        <v>0.16</v>
      </c>
      <c r="AR31" s="349">
        <v>0.16</v>
      </c>
      <c r="AS31" s="350">
        <f t="shared" si="8"/>
        <v>0.32</v>
      </c>
      <c r="AT31" s="349">
        <v>0.14</v>
      </c>
      <c r="AU31" s="349">
        <v>0.32</v>
      </c>
      <c r="AV31" s="350">
        <f t="shared" si="9"/>
        <v>0.46</v>
      </c>
      <c r="AW31" s="349">
        <v>0.34</v>
      </c>
      <c r="AX31" s="349">
        <v>0.44</v>
      </c>
      <c r="AY31" s="349">
        <v>0.72</v>
      </c>
      <c r="AZ31" s="349">
        <v>0.68</v>
      </c>
      <c r="BA31" s="349">
        <v>0.54</v>
      </c>
      <c r="BB31" s="349">
        <v>0.54</v>
      </c>
      <c r="BC31" s="349">
        <v>0.11</v>
      </c>
      <c r="BD31" s="349">
        <v>0.48</v>
      </c>
      <c r="BE31" s="349">
        <v>1.08</v>
      </c>
      <c r="BF31" s="349">
        <v>0.44</v>
      </c>
      <c r="BG31" s="349">
        <v>0.49</v>
      </c>
      <c r="BH31" s="349">
        <v>1.08</v>
      </c>
      <c r="BI31" s="350">
        <f t="shared" si="10"/>
        <v>6.94</v>
      </c>
      <c r="BJ31" s="350">
        <v>2.89</v>
      </c>
      <c r="BK31" s="350">
        <v>0.3</v>
      </c>
      <c r="BL31" s="349">
        <v>1.19</v>
      </c>
      <c r="BM31" s="349">
        <v>0.19</v>
      </c>
      <c r="BN31" s="349">
        <v>0.3</v>
      </c>
      <c r="BO31" s="349">
        <v>0.21</v>
      </c>
      <c r="BP31" s="350">
        <f t="shared" si="11"/>
        <v>1.89</v>
      </c>
      <c r="BQ31" s="349">
        <v>0.15</v>
      </c>
      <c r="BR31" s="349">
        <v>0.15</v>
      </c>
      <c r="BS31" s="349">
        <v>0.48</v>
      </c>
      <c r="BT31" s="349">
        <v>0.57</v>
      </c>
      <c r="BU31" s="349">
        <v>0.2</v>
      </c>
      <c r="BV31" s="350">
        <f t="shared" si="12"/>
        <v>1.55</v>
      </c>
      <c r="BW31" s="349">
        <v>0.79</v>
      </c>
      <c r="BX31" s="349">
        <v>0.48</v>
      </c>
      <c r="BY31" s="349">
        <v>0.15</v>
      </c>
      <c r="BZ31" s="349">
        <v>0.38</v>
      </c>
      <c r="CA31" s="350">
        <f t="shared" si="13"/>
        <v>1.8</v>
      </c>
      <c r="CB31" s="349">
        <v>0.19</v>
      </c>
      <c r="CC31" s="349">
        <v>4.63</v>
      </c>
      <c r="CD31" s="350">
        <f t="shared" si="14"/>
        <v>4.82</v>
      </c>
      <c r="CE31" s="350">
        <v>0.06</v>
      </c>
      <c r="CF31" s="350">
        <v>0.02</v>
      </c>
      <c r="CG31" s="349">
        <v>1.09</v>
      </c>
      <c r="CH31" s="349">
        <v>2.62</v>
      </c>
      <c r="CI31" s="349">
        <v>4.62</v>
      </c>
      <c r="CJ31" s="349">
        <v>1.2</v>
      </c>
      <c r="CK31" s="349">
        <v>0.8</v>
      </c>
      <c r="CL31" s="350">
        <f t="shared" si="15"/>
        <v>10.33</v>
      </c>
      <c r="CM31" s="349">
        <v>1.5</v>
      </c>
      <c r="CN31" s="349">
        <v>1.49</v>
      </c>
      <c r="CO31" s="350">
        <f t="shared" si="16"/>
        <v>2.99</v>
      </c>
      <c r="CP31" s="373">
        <f t="shared" si="17"/>
        <v>37.7</v>
      </c>
      <c r="CQ31" s="350">
        <f t="shared" si="18"/>
        <v>44.49</v>
      </c>
      <c r="CR31" s="292"/>
      <c r="CS31" s="292"/>
      <c r="CT31" s="292"/>
    </row>
    <row r="32" spans="1:98" ht="12.75">
      <c r="A32" s="246">
        <v>24</v>
      </c>
      <c r="B32" s="235" t="str">
        <f>Характеристика!B37</f>
        <v>Ленина  30</v>
      </c>
      <c r="C32" s="266">
        <v>361.6</v>
      </c>
      <c r="D32" s="74">
        <v>0.06</v>
      </c>
      <c r="E32" s="348">
        <v>0.08</v>
      </c>
      <c r="F32" s="349">
        <v>0.05</v>
      </c>
      <c r="G32" s="350">
        <f t="shared" si="0"/>
        <v>0.19</v>
      </c>
      <c r="H32" s="350">
        <v>0.15</v>
      </c>
      <c r="I32" s="349">
        <v>0.13</v>
      </c>
      <c r="J32" s="74">
        <v>0.06</v>
      </c>
      <c r="K32" s="349">
        <v>0.14</v>
      </c>
      <c r="L32" s="350">
        <f t="shared" si="1"/>
        <v>0.33</v>
      </c>
      <c r="M32" s="349">
        <v>0.07</v>
      </c>
      <c r="N32" s="349">
        <v>0.07</v>
      </c>
      <c r="O32" s="349">
        <v>0.07</v>
      </c>
      <c r="P32" s="349">
        <v>0.14</v>
      </c>
      <c r="Q32" s="350">
        <f t="shared" si="2"/>
        <v>0.35</v>
      </c>
      <c r="R32" s="349">
        <v>0.15</v>
      </c>
      <c r="S32" s="349">
        <v>0.14</v>
      </c>
      <c r="T32" s="350">
        <f t="shared" si="3"/>
        <v>0.29</v>
      </c>
      <c r="U32" s="349">
        <v>0.06</v>
      </c>
      <c r="V32" s="349">
        <v>0.02</v>
      </c>
      <c r="W32" s="349">
        <v>0.02</v>
      </c>
      <c r="X32" s="349">
        <v>0.13</v>
      </c>
      <c r="Y32" s="349">
        <v>0.38</v>
      </c>
      <c r="Z32" s="349">
        <v>0.15</v>
      </c>
      <c r="AA32" s="350">
        <f t="shared" si="4"/>
        <v>0.76</v>
      </c>
      <c r="AB32" s="349">
        <v>0.02</v>
      </c>
      <c r="AC32" s="349">
        <v>0.07</v>
      </c>
      <c r="AD32" s="349">
        <v>0.16</v>
      </c>
      <c r="AE32" s="350">
        <f t="shared" si="5"/>
        <v>0.25</v>
      </c>
      <c r="AF32" s="349">
        <v>0.04</v>
      </c>
      <c r="AG32" s="349">
        <v>0.04</v>
      </c>
      <c r="AH32" s="349">
        <v>0.15</v>
      </c>
      <c r="AI32" s="349">
        <v>0.15</v>
      </c>
      <c r="AJ32" s="349">
        <v>0.15</v>
      </c>
      <c r="AK32" s="350">
        <f t="shared" si="6"/>
        <v>0.53</v>
      </c>
      <c r="AL32" s="350">
        <v>0.03</v>
      </c>
      <c r="AM32" s="350">
        <v>0.23</v>
      </c>
      <c r="AN32" s="349">
        <v>0.04</v>
      </c>
      <c r="AO32" s="349">
        <v>0.14</v>
      </c>
      <c r="AP32" s="350">
        <f t="shared" si="7"/>
        <v>0.18</v>
      </c>
      <c r="AQ32" s="349">
        <v>0.15</v>
      </c>
      <c r="AR32" s="349">
        <v>0.15</v>
      </c>
      <c r="AS32" s="350">
        <f t="shared" si="8"/>
        <v>0.3</v>
      </c>
      <c r="AT32" s="349">
        <v>0.24</v>
      </c>
      <c r="AU32" s="349">
        <v>0.34</v>
      </c>
      <c r="AV32" s="350">
        <f t="shared" si="9"/>
        <v>0.58</v>
      </c>
      <c r="AW32" s="349">
        <v>0.38</v>
      </c>
      <c r="AX32" s="349">
        <v>0.48</v>
      </c>
      <c r="AY32" s="349">
        <v>0.66</v>
      </c>
      <c r="AZ32" s="349">
        <v>0.62</v>
      </c>
      <c r="BA32" s="349">
        <v>0.58</v>
      </c>
      <c r="BB32" s="349">
        <v>0.58</v>
      </c>
      <c r="BC32" s="349">
        <v>0.21</v>
      </c>
      <c r="BD32" s="349">
        <v>0.52</v>
      </c>
      <c r="BE32" s="349">
        <v>1.16</v>
      </c>
      <c r="BF32" s="349">
        <v>0.48</v>
      </c>
      <c r="BG32" s="349">
        <v>0.53</v>
      </c>
      <c r="BH32" s="349">
        <v>1.16</v>
      </c>
      <c r="BI32" s="350">
        <f t="shared" si="10"/>
        <v>7.36</v>
      </c>
      <c r="BJ32" s="350">
        <v>2.89</v>
      </c>
      <c r="BK32" s="350">
        <v>0.3</v>
      </c>
      <c r="BL32" s="349">
        <v>1.62</v>
      </c>
      <c r="BM32" s="349">
        <v>0.17</v>
      </c>
      <c r="BN32" s="349">
        <v>0.3</v>
      </c>
      <c r="BO32" s="349">
        <v>0.07</v>
      </c>
      <c r="BP32" s="350">
        <f t="shared" si="11"/>
        <v>2.16</v>
      </c>
      <c r="BQ32" s="349">
        <v>0.12</v>
      </c>
      <c r="BR32" s="349">
        <v>0.12</v>
      </c>
      <c r="BS32" s="349">
        <v>0.42</v>
      </c>
      <c r="BT32" s="349">
        <v>0.72</v>
      </c>
      <c r="BU32" s="349">
        <v>0.2</v>
      </c>
      <c r="BV32" s="350">
        <f t="shared" si="12"/>
        <v>1.58</v>
      </c>
      <c r="BW32" s="349">
        <v>0.74</v>
      </c>
      <c r="BX32" s="349">
        <v>0.42</v>
      </c>
      <c r="BY32" s="349">
        <v>0.3</v>
      </c>
      <c r="BZ32" s="349">
        <v>0.32</v>
      </c>
      <c r="CA32" s="350">
        <f t="shared" si="13"/>
        <v>1.78</v>
      </c>
      <c r="CB32" s="349">
        <v>0.14</v>
      </c>
      <c r="CC32" s="349">
        <v>4.55</v>
      </c>
      <c r="CD32" s="350">
        <f t="shared" si="14"/>
        <v>4.69</v>
      </c>
      <c r="CE32" s="350">
        <v>0.05</v>
      </c>
      <c r="CF32" s="350">
        <v>0.02</v>
      </c>
      <c r="CG32" s="349">
        <v>1.09</v>
      </c>
      <c r="CH32" s="349">
        <v>2.49</v>
      </c>
      <c r="CI32" s="349">
        <v>4.5</v>
      </c>
      <c r="CJ32" s="349">
        <v>1.2</v>
      </c>
      <c r="CK32" s="349">
        <v>0.8</v>
      </c>
      <c r="CL32" s="350">
        <f t="shared" si="15"/>
        <v>10.08</v>
      </c>
      <c r="CM32" s="349">
        <v>1.5</v>
      </c>
      <c r="CN32" s="349">
        <v>1.49</v>
      </c>
      <c r="CO32" s="350">
        <f t="shared" si="16"/>
        <v>2.99</v>
      </c>
      <c r="CP32" s="373">
        <f t="shared" si="17"/>
        <v>38.07</v>
      </c>
      <c r="CQ32" s="350">
        <f t="shared" si="18"/>
        <v>44.92</v>
      </c>
      <c r="CR32" s="292"/>
      <c r="CS32" s="292"/>
      <c r="CT32" s="292"/>
    </row>
    <row r="33" spans="1:98" ht="12.75">
      <c r="A33" s="246">
        <v>25</v>
      </c>
      <c r="B33" s="235" t="str">
        <f>Характеристика!B38</f>
        <v>Ленина  31 </v>
      </c>
      <c r="C33" s="266">
        <v>1321.1</v>
      </c>
      <c r="D33" s="74">
        <v>0.04</v>
      </c>
      <c r="E33" s="348">
        <v>0.06</v>
      </c>
      <c r="F33" s="349">
        <v>0.06</v>
      </c>
      <c r="G33" s="350">
        <f t="shared" si="0"/>
        <v>0.16</v>
      </c>
      <c r="H33" s="350">
        <v>0.16</v>
      </c>
      <c r="I33" s="349">
        <v>0.14</v>
      </c>
      <c r="J33" s="74">
        <v>0.04</v>
      </c>
      <c r="K33" s="349">
        <v>0.15</v>
      </c>
      <c r="L33" s="350">
        <f t="shared" si="1"/>
        <v>0.33</v>
      </c>
      <c r="M33" s="349">
        <v>0.05</v>
      </c>
      <c r="N33" s="349">
        <v>0.05</v>
      </c>
      <c r="O33" s="349">
        <v>0.05</v>
      </c>
      <c r="P33" s="349">
        <v>0.15</v>
      </c>
      <c r="Q33" s="350">
        <f t="shared" si="2"/>
        <v>0.3</v>
      </c>
      <c r="R33" s="349">
        <v>0.16</v>
      </c>
      <c r="S33" s="349">
        <v>0.15</v>
      </c>
      <c r="T33" s="350">
        <f t="shared" si="3"/>
        <v>0.31</v>
      </c>
      <c r="U33" s="349">
        <v>0.06</v>
      </c>
      <c r="V33" s="349">
        <v>0.02</v>
      </c>
      <c r="W33" s="349">
        <v>0.02</v>
      </c>
      <c r="X33" s="349">
        <v>0.14</v>
      </c>
      <c r="Y33" s="349">
        <v>0.35</v>
      </c>
      <c r="Z33" s="349">
        <v>0.16</v>
      </c>
      <c r="AA33" s="350">
        <f t="shared" si="4"/>
        <v>0.75</v>
      </c>
      <c r="AB33" s="349">
        <v>0.02</v>
      </c>
      <c r="AC33" s="349">
        <v>0.05</v>
      </c>
      <c r="AD33" s="349">
        <v>0.17</v>
      </c>
      <c r="AE33" s="350">
        <f t="shared" si="5"/>
        <v>0.24</v>
      </c>
      <c r="AF33" s="349">
        <v>0.04</v>
      </c>
      <c r="AG33" s="349">
        <v>0.04</v>
      </c>
      <c r="AH33" s="349">
        <v>0.16</v>
      </c>
      <c r="AI33" s="349">
        <v>0.16</v>
      </c>
      <c r="AJ33" s="349">
        <v>0.16</v>
      </c>
      <c r="AK33" s="350">
        <f t="shared" si="6"/>
        <v>0.56</v>
      </c>
      <c r="AL33" s="350">
        <v>0.03</v>
      </c>
      <c r="AM33" s="350">
        <v>0.23</v>
      </c>
      <c r="AN33" s="349">
        <v>0.04</v>
      </c>
      <c r="AO33" s="349">
        <v>0.15</v>
      </c>
      <c r="AP33" s="350">
        <f t="shared" si="7"/>
        <v>0.19</v>
      </c>
      <c r="AQ33" s="349">
        <v>0.15</v>
      </c>
      <c r="AR33" s="349">
        <v>0.15</v>
      </c>
      <c r="AS33" s="350">
        <f t="shared" si="8"/>
        <v>0.3</v>
      </c>
      <c r="AT33" s="349">
        <v>0.14</v>
      </c>
      <c r="AU33" s="349">
        <v>0.29</v>
      </c>
      <c r="AV33" s="350">
        <f t="shared" si="9"/>
        <v>0.43</v>
      </c>
      <c r="AW33" s="349">
        <v>0.34</v>
      </c>
      <c r="AX33" s="349">
        <v>0.44</v>
      </c>
      <c r="AY33" s="349">
        <v>0.71</v>
      </c>
      <c r="AZ33" s="349">
        <v>0.67</v>
      </c>
      <c r="BA33" s="349">
        <v>0.54</v>
      </c>
      <c r="BB33" s="349">
        <v>0.54</v>
      </c>
      <c r="BC33" s="349">
        <v>0.11</v>
      </c>
      <c r="BD33" s="349">
        <v>0.48</v>
      </c>
      <c r="BE33" s="349">
        <v>1.08</v>
      </c>
      <c r="BF33" s="349">
        <v>0.44</v>
      </c>
      <c r="BG33" s="349">
        <v>0.49</v>
      </c>
      <c r="BH33" s="349">
        <v>1.08</v>
      </c>
      <c r="BI33" s="350">
        <f t="shared" si="10"/>
        <v>6.92</v>
      </c>
      <c r="BJ33" s="350">
        <v>2.89</v>
      </c>
      <c r="BK33" s="350">
        <v>0.3</v>
      </c>
      <c r="BL33" s="349">
        <v>1.46</v>
      </c>
      <c r="BM33" s="349">
        <v>0.19</v>
      </c>
      <c r="BN33" s="349">
        <v>0.3</v>
      </c>
      <c r="BO33" s="349">
        <v>0.25</v>
      </c>
      <c r="BP33" s="350">
        <f t="shared" si="11"/>
        <v>2.2</v>
      </c>
      <c r="BQ33" s="349">
        <v>0.15</v>
      </c>
      <c r="BR33" s="349">
        <v>0.15</v>
      </c>
      <c r="BS33" s="349">
        <v>0.47</v>
      </c>
      <c r="BT33" s="349">
        <v>0.55</v>
      </c>
      <c r="BU33" s="349">
        <v>0.2</v>
      </c>
      <c r="BV33" s="350">
        <f t="shared" si="12"/>
        <v>1.52</v>
      </c>
      <c r="BW33" s="349">
        <v>0.79</v>
      </c>
      <c r="BX33" s="349">
        <v>0.47</v>
      </c>
      <c r="BY33" s="349">
        <v>0.13</v>
      </c>
      <c r="BZ33" s="349">
        <v>0.37</v>
      </c>
      <c r="CA33" s="350">
        <f t="shared" si="13"/>
        <v>1.76</v>
      </c>
      <c r="CB33" s="349">
        <v>0.19</v>
      </c>
      <c r="CC33" s="349">
        <v>4.76</v>
      </c>
      <c r="CD33" s="350">
        <f t="shared" si="14"/>
        <v>4.95</v>
      </c>
      <c r="CE33" s="350">
        <v>0.06</v>
      </c>
      <c r="CF33" s="350">
        <v>0.02</v>
      </c>
      <c r="CG33" s="349">
        <v>1.09</v>
      </c>
      <c r="CH33" s="349">
        <v>2.95</v>
      </c>
      <c r="CI33" s="349">
        <v>4.94</v>
      </c>
      <c r="CJ33" s="349">
        <v>1.2</v>
      </c>
      <c r="CK33" s="349">
        <v>0.8</v>
      </c>
      <c r="CL33" s="350">
        <f t="shared" si="15"/>
        <v>10.98</v>
      </c>
      <c r="CM33" s="349">
        <v>1.5</v>
      </c>
      <c r="CN33" s="349">
        <v>1.49</v>
      </c>
      <c r="CO33" s="350">
        <f t="shared" si="16"/>
        <v>2.99</v>
      </c>
      <c r="CP33" s="373">
        <f t="shared" si="17"/>
        <v>38.58</v>
      </c>
      <c r="CQ33" s="350">
        <f t="shared" si="18"/>
        <v>45.52</v>
      </c>
      <c r="CR33" s="292"/>
      <c r="CS33" s="292"/>
      <c r="CT33" s="292"/>
    </row>
    <row r="34" spans="1:98" ht="17.25" customHeight="1">
      <c r="A34" s="246">
        <v>26</v>
      </c>
      <c r="B34" s="235" t="str">
        <f>Характеристика!B39</f>
        <v>Ленина  32 ( лит А )</v>
      </c>
      <c r="C34" s="266">
        <v>1007.9</v>
      </c>
      <c r="D34" s="74">
        <v>0.05</v>
      </c>
      <c r="E34" s="348">
        <v>0.06</v>
      </c>
      <c r="F34" s="349">
        <v>0.06</v>
      </c>
      <c r="G34" s="350">
        <f t="shared" si="0"/>
        <v>0.17</v>
      </c>
      <c r="H34" s="350">
        <v>0.15</v>
      </c>
      <c r="I34" s="349">
        <v>0.13</v>
      </c>
      <c r="J34" s="74">
        <v>0.05</v>
      </c>
      <c r="K34" s="349">
        <v>0.14</v>
      </c>
      <c r="L34" s="350">
        <f t="shared" si="1"/>
        <v>0.32</v>
      </c>
      <c r="M34" s="349">
        <v>0.06</v>
      </c>
      <c r="N34" s="349">
        <v>0.06</v>
      </c>
      <c r="O34" s="349">
        <v>0.06</v>
      </c>
      <c r="P34" s="349">
        <v>0.14</v>
      </c>
      <c r="Q34" s="350">
        <f t="shared" si="2"/>
        <v>0.32</v>
      </c>
      <c r="R34" s="349">
        <v>0.15</v>
      </c>
      <c r="S34" s="349">
        <v>0.14</v>
      </c>
      <c r="T34" s="350">
        <f t="shared" si="3"/>
        <v>0.29</v>
      </c>
      <c r="U34" s="349">
        <v>0.06</v>
      </c>
      <c r="V34" s="349">
        <v>0.03</v>
      </c>
      <c r="W34" s="349">
        <v>0.03</v>
      </c>
      <c r="X34" s="349">
        <v>0.13</v>
      </c>
      <c r="Y34" s="349">
        <v>0.33</v>
      </c>
      <c r="Z34" s="349">
        <v>0.15</v>
      </c>
      <c r="AA34" s="350">
        <f t="shared" si="4"/>
        <v>0.73</v>
      </c>
      <c r="AB34" s="349">
        <v>0.03</v>
      </c>
      <c r="AC34" s="349">
        <v>0.06</v>
      </c>
      <c r="AD34" s="349">
        <v>0.16</v>
      </c>
      <c r="AE34" s="350">
        <f t="shared" si="5"/>
        <v>0.25</v>
      </c>
      <c r="AF34" s="349">
        <v>0.06</v>
      </c>
      <c r="AG34" s="349">
        <v>0.06</v>
      </c>
      <c r="AH34" s="349">
        <v>0.15</v>
      </c>
      <c r="AI34" s="349">
        <v>0.15</v>
      </c>
      <c r="AJ34" s="349">
        <v>0.15</v>
      </c>
      <c r="AK34" s="350">
        <f t="shared" si="6"/>
        <v>0.57</v>
      </c>
      <c r="AL34" s="350">
        <v>0.04</v>
      </c>
      <c r="AM34" s="350">
        <v>0.22</v>
      </c>
      <c r="AN34" s="349">
        <v>0.06</v>
      </c>
      <c r="AO34" s="349">
        <v>0.14</v>
      </c>
      <c r="AP34" s="350">
        <f t="shared" si="7"/>
        <v>0.2</v>
      </c>
      <c r="AQ34" s="349">
        <v>0.16</v>
      </c>
      <c r="AR34" s="349">
        <v>0.16</v>
      </c>
      <c r="AS34" s="350">
        <f t="shared" si="8"/>
        <v>0.32</v>
      </c>
      <c r="AT34" s="349">
        <v>0.18</v>
      </c>
      <c r="AU34" s="349">
        <v>0.31</v>
      </c>
      <c r="AV34" s="350">
        <f t="shared" si="9"/>
        <v>0.49</v>
      </c>
      <c r="AW34" s="349">
        <v>0.35</v>
      </c>
      <c r="AX34" s="349">
        <v>0.45</v>
      </c>
      <c r="AY34" s="349">
        <v>0.7</v>
      </c>
      <c r="AZ34" s="349">
        <v>0.66</v>
      </c>
      <c r="BA34" s="349">
        <v>0.55</v>
      </c>
      <c r="BB34" s="349">
        <v>0.55</v>
      </c>
      <c r="BC34" s="349">
        <v>0.15</v>
      </c>
      <c r="BD34" s="349">
        <v>0.49</v>
      </c>
      <c r="BE34" s="349">
        <v>1.1</v>
      </c>
      <c r="BF34" s="349">
        <v>0.45</v>
      </c>
      <c r="BG34" s="349">
        <v>0.5</v>
      </c>
      <c r="BH34" s="349">
        <v>1.1</v>
      </c>
      <c r="BI34" s="350">
        <f t="shared" si="10"/>
        <v>7.05</v>
      </c>
      <c r="BJ34" s="350">
        <v>2.89</v>
      </c>
      <c r="BK34" s="350">
        <v>0.3</v>
      </c>
      <c r="BL34" s="349">
        <v>1.36</v>
      </c>
      <c r="BM34" s="349">
        <v>0.17</v>
      </c>
      <c r="BN34" s="349">
        <v>0.3</v>
      </c>
      <c r="BO34" s="349">
        <v>0.02</v>
      </c>
      <c r="BP34" s="350">
        <f t="shared" si="11"/>
        <v>1.85</v>
      </c>
      <c r="BQ34" s="349">
        <v>0.19</v>
      </c>
      <c r="BR34" s="349">
        <v>0.19</v>
      </c>
      <c r="BS34" s="349">
        <v>0.46</v>
      </c>
      <c r="BT34" s="349">
        <v>0.62</v>
      </c>
      <c r="BU34" s="349">
        <v>0.2</v>
      </c>
      <c r="BV34" s="350">
        <f t="shared" si="12"/>
        <v>1.66</v>
      </c>
      <c r="BW34" s="349">
        <v>0.78</v>
      </c>
      <c r="BX34" s="349">
        <v>0.46</v>
      </c>
      <c r="BY34" s="349">
        <v>0.3</v>
      </c>
      <c r="BZ34" s="349">
        <v>0.36</v>
      </c>
      <c r="CA34" s="350">
        <f t="shared" si="13"/>
        <v>1.9</v>
      </c>
      <c r="CB34" s="349">
        <v>0.18</v>
      </c>
      <c r="CC34" s="349">
        <v>4.77</v>
      </c>
      <c r="CD34" s="350">
        <f t="shared" si="14"/>
        <v>4.95</v>
      </c>
      <c r="CE34" s="350">
        <v>0.06</v>
      </c>
      <c r="CF34" s="350">
        <v>0.02</v>
      </c>
      <c r="CG34" s="349">
        <v>1.09</v>
      </c>
      <c r="CH34" s="349">
        <v>2.1</v>
      </c>
      <c r="CI34" s="349">
        <v>4.12</v>
      </c>
      <c r="CJ34" s="349">
        <v>1.2</v>
      </c>
      <c r="CK34" s="349">
        <v>0.8</v>
      </c>
      <c r="CL34" s="350">
        <f t="shared" si="15"/>
        <v>9.31</v>
      </c>
      <c r="CM34" s="349">
        <v>1.5</v>
      </c>
      <c r="CN34" s="349">
        <v>1.49</v>
      </c>
      <c r="CO34" s="350">
        <f t="shared" si="16"/>
        <v>2.99</v>
      </c>
      <c r="CP34" s="373">
        <f t="shared" si="17"/>
        <v>37.05</v>
      </c>
      <c r="CQ34" s="350">
        <f t="shared" si="18"/>
        <v>43.72</v>
      </c>
      <c r="CR34" s="292"/>
      <c r="CS34" s="292"/>
      <c r="CT34" s="292"/>
    </row>
    <row r="35" spans="1:98" ht="12.75">
      <c r="A35" s="246">
        <v>27</v>
      </c>
      <c r="B35" s="235" t="str">
        <f>Характеристика!B40</f>
        <v>Ленина  32 (лит Б)</v>
      </c>
      <c r="C35" s="266">
        <v>968.7</v>
      </c>
      <c r="D35" s="74">
        <v>0.04</v>
      </c>
      <c r="E35" s="348">
        <v>0.06</v>
      </c>
      <c r="F35" s="349">
        <v>0.06</v>
      </c>
      <c r="G35" s="350">
        <f t="shared" si="0"/>
        <v>0.16</v>
      </c>
      <c r="H35" s="350">
        <v>0.15</v>
      </c>
      <c r="I35" s="349">
        <v>0.13</v>
      </c>
      <c r="J35" s="74">
        <v>0.04</v>
      </c>
      <c r="K35" s="349">
        <v>0.14</v>
      </c>
      <c r="L35" s="350">
        <f t="shared" si="1"/>
        <v>0.31</v>
      </c>
      <c r="M35" s="349">
        <v>0.05</v>
      </c>
      <c r="N35" s="349">
        <v>0.05</v>
      </c>
      <c r="O35" s="349">
        <v>0.05</v>
      </c>
      <c r="P35" s="349">
        <v>0.14</v>
      </c>
      <c r="Q35" s="350">
        <f t="shared" si="2"/>
        <v>0.29</v>
      </c>
      <c r="R35" s="349">
        <v>0.15</v>
      </c>
      <c r="S35" s="349">
        <v>0.14</v>
      </c>
      <c r="T35" s="350">
        <f t="shared" si="3"/>
        <v>0.29</v>
      </c>
      <c r="U35" s="349">
        <v>0.06</v>
      </c>
      <c r="V35" s="349">
        <v>0.03</v>
      </c>
      <c r="W35" s="349">
        <v>0.03</v>
      </c>
      <c r="X35" s="349">
        <v>0.13</v>
      </c>
      <c r="Y35" s="349">
        <v>0.33</v>
      </c>
      <c r="Z35" s="349">
        <v>0.15</v>
      </c>
      <c r="AA35" s="350">
        <f t="shared" si="4"/>
        <v>0.73</v>
      </c>
      <c r="AB35" s="349">
        <v>0.03</v>
      </c>
      <c r="AC35" s="349">
        <v>0.05</v>
      </c>
      <c r="AD35" s="349">
        <v>0.16</v>
      </c>
      <c r="AE35" s="350">
        <f t="shared" si="5"/>
        <v>0.24</v>
      </c>
      <c r="AF35" s="349">
        <v>0.06</v>
      </c>
      <c r="AG35" s="349">
        <v>0.06</v>
      </c>
      <c r="AH35" s="349">
        <v>0.15</v>
      </c>
      <c r="AI35" s="349">
        <v>0.15</v>
      </c>
      <c r="AJ35" s="349">
        <v>0.15</v>
      </c>
      <c r="AK35" s="350">
        <f t="shared" si="6"/>
        <v>0.57</v>
      </c>
      <c r="AL35" s="350">
        <v>0.03</v>
      </c>
      <c r="AM35" s="350">
        <v>0.21</v>
      </c>
      <c r="AN35" s="349">
        <v>0.06</v>
      </c>
      <c r="AO35" s="349">
        <v>0.14</v>
      </c>
      <c r="AP35" s="350">
        <f t="shared" si="7"/>
        <v>0.2</v>
      </c>
      <c r="AQ35" s="349">
        <v>0.15</v>
      </c>
      <c r="AR35" s="349">
        <v>0.15</v>
      </c>
      <c r="AS35" s="350">
        <f t="shared" si="8"/>
        <v>0.3</v>
      </c>
      <c r="AT35" s="349">
        <v>0.18</v>
      </c>
      <c r="AU35" s="349">
        <v>0.28</v>
      </c>
      <c r="AV35" s="350">
        <f t="shared" si="9"/>
        <v>0.46</v>
      </c>
      <c r="AW35" s="349">
        <v>0.35</v>
      </c>
      <c r="AX35" s="349">
        <v>0.45</v>
      </c>
      <c r="AY35" s="349">
        <v>0.72</v>
      </c>
      <c r="AZ35" s="349">
        <v>0.68</v>
      </c>
      <c r="BA35" s="349">
        <v>0.55</v>
      </c>
      <c r="BB35" s="349">
        <v>0.55</v>
      </c>
      <c r="BC35" s="349">
        <v>0.15</v>
      </c>
      <c r="BD35" s="349">
        <v>0.49</v>
      </c>
      <c r="BE35" s="349">
        <v>1.1</v>
      </c>
      <c r="BF35" s="349">
        <v>0.45</v>
      </c>
      <c r="BG35" s="349">
        <v>0.5</v>
      </c>
      <c r="BH35" s="349">
        <v>1.1</v>
      </c>
      <c r="BI35" s="350">
        <f t="shared" si="10"/>
        <v>7.09</v>
      </c>
      <c r="BJ35" s="350">
        <v>2.89</v>
      </c>
      <c r="BK35" s="350">
        <v>0.3</v>
      </c>
      <c r="BL35" s="349">
        <v>1.59</v>
      </c>
      <c r="BM35" s="349">
        <v>0.17</v>
      </c>
      <c r="BN35" s="349">
        <v>0.3</v>
      </c>
      <c r="BO35" s="349">
        <v>0.03</v>
      </c>
      <c r="BP35" s="350">
        <f t="shared" si="11"/>
        <v>2.09</v>
      </c>
      <c r="BQ35" s="349">
        <v>0.2</v>
      </c>
      <c r="BR35" s="349">
        <v>0.2</v>
      </c>
      <c r="BS35" s="349">
        <v>0.48</v>
      </c>
      <c r="BT35" s="349">
        <v>0.48</v>
      </c>
      <c r="BU35" s="349">
        <v>0.2</v>
      </c>
      <c r="BV35" s="350">
        <f t="shared" si="12"/>
        <v>1.56</v>
      </c>
      <c r="BW35" s="349">
        <v>0.8</v>
      </c>
      <c r="BX35" s="349">
        <v>0.48</v>
      </c>
      <c r="BY35" s="349">
        <v>0.06</v>
      </c>
      <c r="BZ35" s="349">
        <v>0.38</v>
      </c>
      <c r="CA35" s="350">
        <f t="shared" si="13"/>
        <v>1.72</v>
      </c>
      <c r="CB35" s="349">
        <v>0.2</v>
      </c>
      <c r="CC35" s="349">
        <v>4.62</v>
      </c>
      <c r="CD35" s="350">
        <f t="shared" si="14"/>
        <v>4.82</v>
      </c>
      <c r="CE35" s="350">
        <v>0.06</v>
      </c>
      <c r="CF35" s="350">
        <v>0.02</v>
      </c>
      <c r="CG35" s="349">
        <v>1.09</v>
      </c>
      <c r="CH35" s="349">
        <v>2.22</v>
      </c>
      <c r="CI35" s="349">
        <v>4.25</v>
      </c>
      <c r="CJ35" s="349">
        <v>1.2</v>
      </c>
      <c r="CK35" s="349">
        <v>0.8</v>
      </c>
      <c r="CL35" s="350">
        <f t="shared" si="15"/>
        <v>9.56</v>
      </c>
      <c r="CM35" s="349">
        <v>1.5</v>
      </c>
      <c r="CN35" s="349">
        <v>1.49</v>
      </c>
      <c r="CO35" s="350">
        <f t="shared" si="16"/>
        <v>2.99</v>
      </c>
      <c r="CP35" s="373">
        <f t="shared" si="17"/>
        <v>37.04</v>
      </c>
      <c r="CQ35" s="350">
        <f t="shared" si="18"/>
        <v>43.71</v>
      </c>
      <c r="CR35" s="292"/>
      <c r="CS35" s="292"/>
      <c r="CT35" s="292"/>
    </row>
    <row r="36" spans="1:98" ht="12.75">
      <c r="A36" s="246">
        <v>28</v>
      </c>
      <c r="B36" s="235" t="str">
        <f>Характеристика!B41</f>
        <v>Ленина  33</v>
      </c>
      <c r="C36" s="266">
        <v>1250.3</v>
      </c>
      <c r="D36" s="74">
        <v>0.04</v>
      </c>
      <c r="E36" s="348">
        <v>0.06</v>
      </c>
      <c r="F36" s="349">
        <v>0.06</v>
      </c>
      <c r="G36" s="350">
        <f t="shared" si="0"/>
        <v>0.16</v>
      </c>
      <c r="H36" s="350">
        <v>0.14</v>
      </c>
      <c r="I36" s="349">
        <v>0.14</v>
      </c>
      <c r="J36" s="74">
        <v>0.04</v>
      </c>
      <c r="K36" s="349">
        <v>0.13</v>
      </c>
      <c r="L36" s="350">
        <f t="shared" si="1"/>
        <v>0.31</v>
      </c>
      <c r="M36" s="349">
        <v>0.05</v>
      </c>
      <c r="N36" s="349">
        <v>0.05</v>
      </c>
      <c r="O36" s="349">
        <v>0.05</v>
      </c>
      <c r="P36" s="349">
        <v>0.13</v>
      </c>
      <c r="Q36" s="350">
        <f t="shared" si="2"/>
        <v>0.28</v>
      </c>
      <c r="R36" s="349">
        <v>0.14</v>
      </c>
      <c r="S36" s="349">
        <v>0.13</v>
      </c>
      <c r="T36" s="350">
        <f t="shared" si="3"/>
        <v>0.27</v>
      </c>
      <c r="U36" s="349">
        <v>0.06</v>
      </c>
      <c r="V36" s="349">
        <v>0.02</v>
      </c>
      <c r="W36" s="349">
        <v>0.02</v>
      </c>
      <c r="X36" s="349">
        <v>0.14</v>
      </c>
      <c r="Y36" s="349">
        <v>0.35</v>
      </c>
      <c r="Z36" s="349">
        <v>0.14</v>
      </c>
      <c r="AA36" s="350">
        <f t="shared" si="4"/>
        <v>0.73</v>
      </c>
      <c r="AB36" s="349">
        <v>0.02</v>
      </c>
      <c r="AC36" s="349">
        <v>0.05</v>
      </c>
      <c r="AD36" s="349">
        <v>0.15</v>
      </c>
      <c r="AE36" s="350">
        <f t="shared" si="5"/>
        <v>0.22</v>
      </c>
      <c r="AF36" s="349">
        <v>0.04</v>
      </c>
      <c r="AG36" s="349">
        <v>0.04</v>
      </c>
      <c r="AH36" s="349">
        <v>0.14</v>
      </c>
      <c r="AI36" s="349">
        <v>0.14</v>
      </c>
      <c r="AJ36" s="349">
        <v>0.14</v>
      </c>
      <c r="AK36" s="350">
        <f t="shared" si="6"/>
        <v>0.5</v>
      </c>
      <c r="AL36" s="350">
        <v>0.03</v>
      </c>
      <c r="AM36" s="350">
        <v>0.21</v>
      </c>
      <c r="AN36" s="349">
        <v>0.04</v>
      </c>
      <c r="AO36" s="349">
        <v>0.13</v>
      </c>
      <c r="AP36" s="350">
        <f t="shared" si="7"/>
        <v>0.17</v>
      </c>
      <c r="AQ36" s="349">
        <v>0.16</v>
      </c>
      <c r="AR36" s="349">
        <v>0.16</v>
      </c>
      <c r="AS36" s="350">
        <f t="shared" si="8"/>
        <v>0.32</v>
      </c>
      <c r="AT36" s="349">
        <v>0.16</v>
      </c>
      <c r="AU36" s="349">
        <v>0.27</v>
      </c>
      <c r="AV36" s="350">
        <f t="shared" si="9"/>
        <v>0.43</v>
      </c>
      <c r="AW36" s="349">
        <v>0.35</v>
      </c>
      <c r="AX36" s="349">
        <v>0.45</v>
      </c>
      <c r="AY36" s="349">
        <v>0.74</v>
      </c>
      <c r="AZ36" s="349">
        <v>0.7</v>
      </c>
      <c r="BA36" s="349">
        <v>0.55</v>
      </c>
      <c r="BB36" s="349">
        <v>0.55</v>
      </c>
      <c r="BC36" s="349">
        <v>0.13</v>
      </c>
      <c r="BD36" s="349">
        <v>0.49</v>
      </c>
      <c r="BE36" s="349">
        <v>1.1</v>
      </c>
      <c r="BF36" s="349">
        <v>0.45</v>
      </c>
      <c r="BG36" s="349">
        <v>0.5</v>
      </c>
      <c r="BH36" s="349">
        <v>1.1</v>
      </c>
      <c r="BI36" s="350">
        <f t="shared" si="10"/>
        <v>7.11</v>
      </c>
      <c r="BJ36" s="350">
        <v>2.89</v>
      </c>
      <c r="BK36" s="350">
        <v>0.3</v>
      </c>
      <c r="BL36" s="349">
        <v>1.35</v>
      </c>
      <c r="BM36" s="349">
        <v>0.19</v>
      </c>
      <c r="BN36" s="349">
        <v>0.3</v>
      </c>
      <c r="BO36" s="349">
        <v>0.1</v>
      </c>
      <c r="BP36" s="350">
        <f t="shared" si="11"/>
        <v>1.94</v>
      </c>
      <c r="BQ36" s="349">
        <v>0.16</v>
      </c>
      <c r="BR36" s="349">
        <v>0.16</v>
      </c>
      <c r="BS36" s="349">
        <v>0.5</v>
      </c>
      <c r="BT36" s="349">
        <v>0.6</v>
      </c>
      <c r="BU36" s="349">
        <v>0.2</v>
      </c>
      <c r="BV36" s="350">
        <f t="shared" si="12"/>
        <v>1.62</v>
      </c>
      <c r="BW36" s="349">
        <v>0.82</v>
      </c>
      <c r="BX36" s="349">
        <v>0.5</v>
      </c>
      <c r="BY36" s="349">
        <v>0.18</v>
      </c>
      <c r="BZ36" s="349">
        <v>0.4</v>
      </c>
      <c r="CA36" s="350">
        <f t="shared" si="13"/>
        <v>1.9</v>
      </c>
      <c r="CB36" s="349">
        <v>0.22</v>
      </c>
      <c r="CC36" s="349">
        <v>5.06</v>
      </c>
      <c r="CD36" s="350">
        <f t="shared" si="14"/>
        <v>5.28</v>
      </c>
      <c r="CE36" s="350">
        <v>0.06</v>
      </c>
      <c r="CF36" s="350">
        <v>0.02</v>
      </c>
      <c r="CG36" s="349">
        <v>1.09</v>
      </c>
      <c r="CH36" s="349">
        <v>2.31</v>
      </c>
      <c r="CI36" s="349">
        <v>4.3</v>
      </c>
      <c r="CJ36" s="349">
        <v>1.2</v>
      </c>
      <c r="CK36" s="349">
        <v>0.8</v>
      </c>
      <c r="CL36" s="350">
        <f t="shared" si="15"/>
        <v>9.7</v>
      </c>
      <c r="CM36" s="349">
        <v>1.5</v>
      </c>
      <c r="CN36" s="349">
        <v>1.49</v>
      </c>
      <c r="CO36" s="350">
        <f t="shared" si="16"/>
        <v>2.99</v>
      </c>
      <c r="CP36" s="373">
        <f t="shared" si="17"/>
        <v>37.58</v>
      </c>
      <c r="CQ36" s="350">
        <f t="shared" si="18"/>
        <v>44.34</v>
      </c>
      <c r="CR36" s="292"/>
      <c r="CS36" s="292"/>
      <c r="CT36" s="292"/>
    </row>
    <row r="37" spans="1:98" ht="12.75">
      <c r="A37" s="246">
        <v>29</v>
      </c>
      <c r="B37" s="235" t="str">
        <f>Характеристика!B42</f>
        <v>Ленина  35 </v>
      </c>
      <c r="C37" s="266">
        <v>1421</v>
      </c>
      <c r="D37" s="74">
        <v>0.04</v>
      </c>
      <c r="E37" s="348">
        <v>0.06</v>
      </c>
      <c r="F37" s="349">
        <v>0.05</v>
      </c>
      <c r="G37" s="350">
        <f t="shared" si="0"/>
        <v>0.15</v>
      </c>
      <c r="H37" s="350">
        <v>0.15</v>
      </c>
      <c r="I37" s="349">
        <v>0.14</v>
      </c>
      <c r="J37" s="74">
        <v>0.04</v>
      </c>
      <c r="K37" s="349">
        <v>0.14</v>
      </c>
      <c r="L37" s="350">
        <f t="shared" si="1"/>
        <v>0.32</v>
      </c>
      <c r="M37" s="349">
        <v>0.05</v>
      </c>
      <c r="N37" s="349">
        <v>0.05</v>
      </c>
      <c r="O37" s="349">
        <v>0.05</v>
      </c>
      <c r="P37" s="349">
        <v>0.14</v>
      </c>
      <c r="Q37" s="350">
        <f t="shared" si="2"/>
        <v>0.29</v>
      </c>
      <c r="R37" s="349">
        <v>0.15</v>
      </c>
      <c r="S37" s="349">
        <v>0.14</v>
      </c>
      <c r="T37" s="350">
        <f t="shared" si="3"/>
        <v>0.29</v>
      </c>
      <c r="U37" s="349">
        <v>0.06</v>
      </c>
      <c r="V37" s="349">
        <v>0.02</v>
      </c>
      <c r="W37" s="349">
        <v>0.02</v>
      </c>
      <c r="X37" s="349">
        <v>0.14</v>
      </c>
      <c r="Y37" s="349">
        <v>0.35</v>
      </c>
      <c r="Z37" s="349">
        <v>0.15</v>
      </c>
      <c r="AA37" s="350">
        <f t="shared" si="4"/>
        <v>0.74</v>
      </c>
      <c r="AB37" s="349">
        <v>0.02</v>
      </c>
      <c r="AC37" s="349">
        <v>0.05</v>
      </c>
      <c r="AD37" s="349">
        <v>0.16</v>
      </c>
      <c r="AE37" s="350">
        <f t="shared" si="5"/>
        <v>0.23</v>
      </c>
      <c r="AF37" s="349">
        <v>0.04</v>
      </c>
      <c r="AG37" s="349">
        <v>0.04</v>
      </c>
      <c r="AH37" s="349">
        <v>0.15</v>
      </c>
      <c r="AI37" s="349">
        <v>0.15</v>
      </c>
      <c r="AJ37" s="349">
        <v>0.15</v>
      </c>
      <c r="AK37" s="350">
        <f t="shared" si="6"/>
        <v>0.53</v>
      </c>
      <c r="AL37" s="350">
        <v>0.03</v>
      </c>
      <c r="AM37" s="350">
        <v>0.22</v>
      </c>
      <c r="AN37" s="349">
        <v>0.04</v>
      </c>
      <c r="AO37" s="349">
        <v>0.14</v>
      </c>
      <c r="AP37" s="350">
        <f t="shared" si="7"/>
        <v>0.18</v>
      </c>
      <c r="AQ37" s="349">
        <v>0.16</v>
      </c>
      <c r="AR37" s="349">
        <v>0.16</v>
      </c>
      <c r="AS37" s="350">
        <f t="shared" si="8"/>
        <v>0.32</v>
      </c>
      <c r="AT37" s="349">
        <v>0.14</v>
      </c>
      <c r="AU37" s="349">
        <v>0.28</v>
      </c>
      <c r="AV37" s="350">
        <f t="shared" si="9"/>
        <v>0.42</v>
      </c>
      <c r="AW37" s="349">
        <v>0.34</v>
      </c>
      <c r="AX37" s="349">
        <v>0.44</v>
      </c>
      <c r="AY37" s="349">
        <v>0.79</v>
      </c>
      <c r="AZ37" s="349">
        <v>0.75</v>
      </c>
      <c r="BA37" s="349">
        <v>0.54</v>
      </c>
      <c r="BB37" s="349">
        <v>0.54</v>
      </c>
      <c r="BC37" s="349">
        <v>0.11</v>
      </c>
      <c r="BD37" s="349">
        <v>0.48</v>
      </c>
      <c r="BE37" s="349">
        <v>1.08</v>
      </c>
      <c r="BF37" s="349">
        <v>0.44</v>
      </c>
      <c r="BG37" s="349">
        <v>0.49</v>
      </c>
      <c r="BH37" s="349">
        <v>1.08</v>
      </c>
      <c r="BI37" s="350">
        <f t="shared" si="10"/>
        <v>7.08</v>
      </c>
      <c r="BJ37" s="350">
        <v>2.89</v>
      </c>
      <c r="BK37" s="350">
        <v>0.3</v>
      </c>
      <c r="BL37" s="349">
        <v>1.31</v>
      </c>
      <c r="BM37" s="349">
        <v>0.19</v>
      </c>
      <c r="BN37" s="349">
        <v>0.3</v>
      </c>
      <c r="BO37" s="349">
        <v>0.15</v>
      </c>
      <c r="BP37" s="350">
        <f t="shared" si="11"/>
        <v>1.95</v>
      </c>
      <c r="BQ37" s="349">
        <v>0.14</v>
      </c>
      <c r="BR37" s="349">
        <v>0.14</v>
      </c>
      <c r="BS37" s="349">
        <v>0.55</v>
      </c>
      <c r="BT37" s="349">
        <v>0.49</v>
      </c>
      <c r="BU37" s="349">
        <v>0.2</v>
      </c>
      <c r="BV37" s="350">
        <f t="shared" si="12"/>
        <v>1.52</v>
      </c>
      <c r="BW37" s="349">
        <v>0.87</v>
      </c>
      <c r="BX37" s="349">
        <v>0.55</v>
      </c>
      <c r="BY37" s="349">
        <v>0.07</v>
      </c>
      <c r="BZ37" s="349">
        <v>0.45</v>
      </c>
      <c r="CA37" s="350">
        <f t="shared" si="13"/>
        <v>1.94</v>
      </c>
      <c r="CB37" s="349">
        <v>0.27</v>
      </c>
      <c r="CC37" s="349">
        <v>5.03</v>
      </c>
      <c r="CD37" s="350">
        <f t="shared" si="14"/>
        <v>5.3</v>
      </c>
      <c r="CE37" s="350">
        <v>0.05</v>
      </c>
      <c r="CF37" s="350">
        <v>0.02</v>
      </c>
      <c r="CG37" s="349">
        <v>1.09</v>
      </c>
      <c r="CH37" s="349">
        <v>2.47</v>
      </c>
      <c r="CI37" s="349">
        <v>4.47</v>
      </c>
      <c r="CJ37" s="349">
        <v>1.2</v>
      </c>
      <c r="CK37" s="349">
        <v>0.8</v>
      </c>
      <c r="CL37" s="350">
        <f t="shared" si="15"/>
        <v>10.03</v>
      </c>
      <c r="CM37" s="349">
        <v>1.5</v>
      </c>
      <c r="CN37" s="349">
        <v>1.49</v>
      </c>
      <c r="CO37" s="350">
        <f t="shared" si="16"/>
        <v>2.99</v>
      </c>
      <c r="CP37" s="373">
        <f t="shared" si="17"/>
        <v>37.94</v>
      </c>
      <c r="CQ37" s="350">
        <f t="shared" si="18"/>
        <v>44.77</v>
      </c>
      <c r="CR37" s="292"/>
      <c r="CS37" s="292"/>
      <c r="CT37" s="292"/>
    </row>
    <row r="38" spans="1:98" ht="12.75">
      <c r="A38" s="246">
        <v>30</v>
      </c>
      <c r="B38" s="235" t="str">
        <f>Характеристика!B43</f>
        <v>Ленина  36 а</v>
      </c>
      <c r="C38" s="266">
        <v>1270.3</v>
      </c>
      <c r="D38" s="74">
        <v>0.05</v>
      </c>
      <c r="E38" s="348">
        <v>0.06</v>
      </c>
      <c r="F38" s="349">
        <v>0.06</v>
      </c>
      <c r="G38" s="350">
        <f t="shared" si="0"/>
        <v>0.17</v>
      </c>
      <c r="H38" s="350">
        <v>0.16</v>
      </c>
      <c r="I38" s="349">
        <v>0.14</v>
      </c>
      <c r="J38" s="74">
        <v>0.05</v>
      </c>
      <c r="K38" s="349">
        <v>0.15</v>
      </c>
      <c r="L38" s="350">
        <f t="shared" si="1"/>
        <v>0.34</v>
      </c>
      <c r="M38" s="349">
        <v>0.06</v>
      </c>
      <c r="N38" s="349">
        <v>0.06</v>
      </c>
      <c r="O38" s="349">
        <v>0.06</v>
      </c>
      <c r="P38" s="349">
        <v>0.15</v>
      </c>
      <c r="Q38" s="350">
        <f t="shared" si="2"/>
        <v>0.33</v>
      </c>
      <c r="R38" s="349">
        <v>0.16</v>
      </c>
      <c r="S38" s="349">
        <v>0.15</v>
      </c>
      <c r="T38" s="350">
        <f t="shared" si="3"/>
        <v>0.31</v>
      </c>
      <c r="U38" s="349">
        <v>0.06</v>
      </c>
      <c r="V38" s="349">
        <v>0.02</v>
      </c>
      <c r="W38" s="349">
        <v>0.02</v>
      </c>
      <c r="X38" s="349">
        <v>0.14</v>
      </c>
      <c r="Y38" s="349">
        <v>0.35</v>
      </c>
      <c r="Z38" s="349">
        <v>0.16</v>
      </c>
      <c r="AA38" s="350">
        <f t="shared" si="4"/>
        <v>0.75</v>
      </c>
      <c r="AB38" s="349">
        <v>0.02</v>
      </c>
      <c r="AC38" s="349">
        <v>0.06</v>
      </c>
      <c r="AD38" s="349">
        <v>0.17</v>
      </c>
      <c r="AE38" s="350">
        <f t="shared" si="5"/>
        <v>0.25</v>
      </c>
      <c r="AF38" s="349">
        <v>0.04</v>
      </c>
      <c r="AG38" s="349">
        <v>0.04</v>
      </c>
      <c r="AH38" s="349">
        <v>0.16</v>
      </c>
      <c r="AI38" s="349">
        <v>0.16</v>
      </c>
      <c r="AJ38" s="349">
        <v>0.16</v>
      </c>
      <c r="AK38" s="350">
        <f t="shared" si="6"/>
        <v>0.56</v>
      </c>
      <c r="AL38" s="350">
        <v>0.03</v>
      </c>
      <c r="AM38" s="350">
        <v>0.24</v>
      </c>
      <c r="AN38" s="349">
        <v>0.04</v>
      </c>
      <c r="AO38" s="349">
        <v>0.15</v>
      </c>
      <c r="AP38" s="350">
        <f>AN38+AO38</f>
        <v>0.19</v>
      </c>
      <c r="AQ38" s="349">
        <v>0.16</v>
      </c>
      <c r="AR38" s="349">
        <v>0.16</v>
      </c>
      <c r="AS38" s="350">
        <f t="shared" si="8"/>
        <v>0.32</v>
      </c>
      <c r="AT38" s="349">
        <v>0.14</v>
      </c>
      <c r="AU38" s="349">
        <v>0.32</v>
      </c>
      <c r="AV38" s="350">
        <f t="shared" si="9"/>
        <v>0.46</v>
      </c>
      <c r="AW38" s="349">
        <v>0.34</v>
      </c>
      <c r="AX38" s="349">
        <v>0.44</v>
      </c>
      <c r="AY38" s="349">
        <v>0.73</v>
      </c>
      <c r="AZ38" s="349">
        <v>0.69</v>
      </c>
      <c r="BA38" s="349">
        <v>0.54</v>
      </c>
      <c r="BB38" s="349">
        <v>0.54</v>
      </c>
      <c r="BC38" s="349">
        <v>0.11</v>
      </c>
      <c r="BD38" s="349">
        <v>0.48</v>
      </c>
      <c r="BE38" s="349">
        <v>1.08</v>
      </c>
      <c r="BF38" s="349">
        <v>0.44</v>
      </c>
      <c r="BG38" s="349">
        <v>0.49</v>
      </c>
      <c r="BH38" s="349">
        <v>1.08</v>
      </c>
      <c r="BI38" s="350">
        <f t="shared" si="10"/>
        <v>6.96</v>
      </c>
      <c r="BJ38" s="350">
        <v>2.89</v>
      </c>
      <c r="BK38" s="350">
        <v>0.3</v>
      </c>
      <c r="BL38" s="349">
        <v>1.37</v>
      </c>
      <c r="BM38" s="349">
        <v>0.19</v>
      </c>
      <c r="BN38" s="349">
        <v>0.3</v>
      </c>
      <c r="BO38" s="349">
        <v>0.21</v>
      </c>
      <c r="BP38" s="350">
        <f t="shared" si="11"/>
        <v>2.07</v>
      </c>
      <c r="BQ38" s="349">
        <v>0.16</v>
      </c>
      <c r="BR38" s="349">
        <v>0.16</v>
      </c>
      <c r="BS38" s="349">
        <v>0.49</v>
      </c>
      <c r="BT38" s="349">
        <v>0.58</v>
      </c>
      <c r="BU38" s="349">
        <v>0.2</v>
      </c>
      <c r="BV38" s="350">
        <f t="shared" si="12"/>
        <v>1.59</v>
      </c>
      <c r="BW38" s="349">
        <v>0.81</v>
      </c>
      <c r="BX38" s="349">
        <v>0.49</v>
      </c>
      <c r="BY38" s="349">
        <v>0.16</v>
      </c>
      <c r="BZ38" s="349">
        <v>0.39</v>
      </c>
      <c r="CA38" s="350">
        <f t="shared" si="13"/>
        <v>1.85</v>
      </c>
      <c r="CB38" s="349">
        <v>0.21</v>
      </c>
      <c r="CC38" s="349">
        <v>4.48</v>
      </c>
      <c r="CD38" s="350">
        <f t="shared" si="14"/>
        <v>4.69</v>
      </c>
      <c r="CE38" s="350">
        <v>0.06</v>
      </c>
      <c r="CF38" s="350">
        <v>0.02</v>
      </c>
      <c r="CG38" s="349">
        <v>1.09</v>
      </c>
      <c r="CH38" s="349">
        <v>2.02</v>
      </c>
      <c r="CI38" s="349">
        <v>4.03</v>
      </c>
      <c r="CJ38" s="349">
        <v>1.2</v>
      </c>
      <c r="CK38" s="349">
        <v>0.8</v>
      </c>
      <c r="CL38" s="350">
        <f t="shared" si="15"/>
        <v>9.14</v>
      </c>
      <c r="CM38" s="349">
        <v>1.5</v>
      </c>
      <c r="CN38" s="349">
        <v>1.49</v>
      </c>
      <c r="CO38" s="350">
        <f t="shared" si="16"/>
        <v>2.99</v>
      </c>
      <c r="CP38" s="373">
        <f t="shared" si="17"/>
        <v>36.67</v>
      </c>
      <c r="CQ38" s="350">
        <f t="shared" si="18"/>
        <v>43.27</v>
      </c>
      <c r="CR38" s="292"/>
      <c r="CS38" s="292"/>
      <c r="CT38" s="292"/>
    </row>
    <row r="39" spans="1:98" ht="12.75">
      <c r="A39" s="246">
        <v>31</v>
      </c>
      <c r="B39" s="235" t="str">
        <f>Характеристика!B44</f>
        <v>Ленина  36-1 (литА )</v>
      </c>
      <c r="C39" s="266">
        <v>1274.2</v>
      </c>
      <c r="D39" s="74">
        <v>0.05</v>
      </c>
      <c r="E39" s="348">
        <v>0.06</v>
      </c>
      <c r="F39" s="349">
        <v>0.06</v>
      </c>
      <c r="G39" s="350">
        <f t="shared" si="0"/>
        <v>0.17</v>
      </c>
      <c r="H39" s="350">
        <v>0.16</v>
      </c>
      <c r="I39" s="349">
        <v>0.14</v>
      </c>
      <c r="J39" s="74">
        <v>0.05</v>
      </c>
      <c r="K39" s="349">
        <v>0.15</v>
      </c>
      <c r="L39" s="350">
        <f t="shared" si="1"/>
        <v>0.34</v>
      </c>
      <c r="M39" s="349">
        <v>0.06</v>
      </c>
      <c r="N39" s="349">
        <v>0.06</v>
      </c>
      <c r="O39" s="349">
        <v>0.06</v>
      </c>
      <c r="P39" s="349">
        <v>0.15</v>
      </c>
      <c r="Q39" s="350">
        <f t="shared" si="2"/>
        <v>0.33</v>
      </c>
      <c r="R39" s="349">
        <v>0.16</v>
      </c>
      <c r="S39" s="349">
        <v>0.15</v>
      </c>
      <c r="T39" s="350">
        <f t="shared" si="3"/>
        <v>0.31</v>
      </c>
      <c r="U39" s="349">
        <v>0.06</v>
      </c>
      <c r="V39" s="349">
        <v>0.02</v>
      </c>
      <c r="W39" s="349">
        <v>0.02</v>
      </c>
      <c r="X39" s="349">
        <v>0.14</v>
      </c>
      <c r="Y39" s="349">
        <v>0.35</v>
      </c>
      <c r="Z39" s="349">
        <v>0.16</v>
      </c>
      <c r="AA39" s="350">
        <f t="shared" si="4"/>
        <v>0.75</v>
      </c>
      <c r="AB39" s="349">
        <v>0.02</v>
      </c>
      <c r="AC39" s="349">
        <v>0.06</v>
      </c>
      <c r="AD39" s="349">
        <v>0.17</v>
      </c>
      <c r="AE39" s="350">
        <f t="shared" si="5"/>
        <v>0.25</v>
      </c>
      <c r="AF39" s="349">
        <v>0.04</v>
      </c>
      <c r="AG39" s="349">
        <v>0.04</v>
      </c>
      <c r="AH39" s="349">
        <v>0.16</v>
      </c>
      <c r="AI39" s="349">
        <v>0.16</v>
      </c>
      <c r="AJ39" s="349">
        <v>0.16</v>
      </c>
      <c r="AK39" s="350">
        <f t="shared" si="6"/>
        <v>0.56</v>
      </c>
      <c r="AL39" s="350">
        <v>0.03</v>
      </c>
      <c r="AM39" s="350">
        <v>0.24</v>
      </c>
      <c r="AN39" s="349">
        <v>0.04</v>
      </c>
      <c r="AO39" s="349">
        <v>0.15</v>
      </c>
      <c r="AP39" s="350">
        <f t="shared" si="7"/>
        <v>0.19</v>
      </c>
      <c r="AQ39" s="349">
        <v>0.16</v>
      </c>
      <c r="AR39" s="349">
        <v>0.16</v>
      </c>
      <c r="AS39" s="350">
        <f t="shared" si="8"/>
        <v>0.32</v>
      </c>
      <c r="AT39" s="349">
        <v>0.14</v>
      </c>
      <c r="AU39" s="349">
        <v>0.32</v>
      </c>
      <c r="AV39" s="350">
        <f t="shared" si="9"/>
        <v>0.46</v>
      </c>
      <c r="AW39" s="349">
        <v>0.34</v>
      </c>
      <c r="AX39" s="349">
        <v>0.44</v>
      </c>
      <c r="AY39" s="349">
        <v>0.73</v>
      </c>
      <c r="AZ39" s="349">
        <v>0.69</v>
      </c>
      <c r="BA39" s="349">
        <v>0.54</v>
      </c>
      <c r="BB39" s="349">
        <v>0.54</v>
      </c>
      <c r="BC39" s="349">
        <v>0.11</v>
      </c>
      <c r="BD39" s="349">
        <v>0.48</v>
      </c>
      <c r="BE39" s="349">
        <v>1.08</v>
      </c>
      <c r="BF39" s="349">
        <v>0.44</v>
      </c>
      <c r="BG39" s="349">
        <v>0.49</v>
      </c>
      <c r="BH39" s="349">
        <v>1.08</v>
      </c>
      <c r="BI39" s="350">
        <f t="shared" si="10"/>
        <v>6.96</v>
      </c>
      <c r="BJ39" s="350">
        <v>2.89</v>
      </c>
      <c r="BK39" s="350">
        <v>0.3</v>
      </c>
      <c r="BL39" s="349">
        <v>1.3</v>
      </c>
      <c r="BM39" s="349">
        <v>0.19</v>
      </c>
      <c r="BN39" s="349">
        <v>0.3</v>
      </c>
      <c r="BO39" s="349">
        <v>0.02</v>
      </c>
      <c r="BP39" s="350">
        <f t="shared" si="11"/>
        <v>1.81</v>
      </c>
      <c r="BQ39" s="349">
        <v>0.16</v>
      </c>
      <c r="BR39" s="349">
        <v>0.16</v>
      </c>
      <c r="BS39" s="349">
        <v>0.49</v>
      </c>
      <c r="BT39" s="349">
        <v>0.58</v>
      </c>
      <c r="BU39" s="349">
        <v>0.2</v>
      </c>
      <c r="BV39" s="350">
        <f t="shared" si="12"/>
        <v>1.59</v>
      </c>
      <c r="BW39" s="349">
        <v>0.81</v>
      </c>
      <c r="BX39" s="349">
        <v>0.49</v>
      </c>
      <c r="BY39" s="349">
        <v>0.16</v>
      </c>
      <c r="BZ39" s="349">
        <v>0.39</v>
      </c>
      <c r="CA39" s="350">
        <f t="shared" si="13"/>
        <v>1.85</v>
      </c>
      <c r="CB39" s="349">
        <v>0.26</v>
      </c>
      <c r="CC39" s="349">
        <v>4.24</v>
      </c>
      <c r="CD39" s="350">
        <f t="shared" si="14"/>
        <v>4.5</v>
      </c>
      <c r="CE39" s="350">
        <v>0.06</v>
      </c>
      <c r="CF39" s="350">
        <v>0.02</v>
      </c>
      <c r="CG39" s="349">
        <v>1.09</v>
      </c>
      <c r="CH39" s="349">
        <v>2.02</v>
      </c>
      <c r="CI39" s="349">
        <v>4.03</v>
      </c>
      <c r="CJ39" s="349">
        <v>1.2</v>
      </c>
      <c r="CK39" s="349">
        <v>0.8</v>
      </c>
      <c r="CL39" s="350">
        <f t="shared" si="15"/>
        <v>9.14</v>
      </c>
      <c r="CM39" s="349">
        <v>1.5</v>
      </c>
      <c r="CN39" s="349">
        <v>1.49</v>
      </c>
      <c r="CO39" s="350">
        <f t="shared" si="16"/>
        <v>2.99</v>
      </c>
      <c r="CP39" s="373">
        <f t="shared" si="17"/>
        <v>36.22</v>
      </c>
      <c r="CQ39" s="350">
        <f t="shared" si="18"/>
        <v>42.74</v>
      </c>
      <c r="CR39" s="292"/>
      <c r="CS39" s="292"/>
      <c r="CT39" s="292"/>
    </row>
    <row r="40" spans="1:98" ht="12.75">
      <c r="A40" s="246">
        <v>32</v>
      </c>
      <c r="B40" s="235" t="str">
        <f>Характеристика!B45</f>
        <v>Ленина  36-2 (литБ)</v>
      </c>
      <c r="C40" s="266">
        <v>1328.5</v>
      </c>
      <c r="D40" s="74">
        <v>0.04</v>
      </c>
      <c r="E40" s="348">
        <v>0.06</v>
      </c>
      <c r="F40" s="349">
        <v>0.06</v>
      </c>
      <c r="G40" s="350">
        <f t="shared" si="0"/>
        <v>0.16</v>
      </c>
      <c r="H40" s="350">
        <v>0.15</v>
      </c>
      <c r="I40" s="349">
        <v>0.14</v>
      </c>
      <c r="J40" s="74">
        <v>0.04</v>
      </c>
      <c r="K40" s="349">
        <v>0.14</v>
      </c>
      <c r="L40" s="350">
        <f t="shared" si="1"/>
        <v>0.32</v>
      </c>
      <c r="M40" s="349">
        <v>0.05</v>
      </c>
      <c r="N40" s="349">
        <v>0.05</v>
      </c>
      <c r="O40" s="349">
        <v>0.05</v>
      </c>
      <c r="P40" s="349">
        <v>0.14</v>
      </c>
      <c r="Q40" s="350">
        <f t="shared" si="2"/>
        <v>0.29</v>
      </c>
      <c r="R40" s="349">
        <v>0.15</v>
      </c>
      <c r="S40" s="349">
        <v>0.14</v>
      </c>
      <c r="T40" s="350">
        <f t="shared" si="3"/>
        <v>0.29</v>
      </c>
      <c r="U40" s="349">
        <v>0.06</v>
      </c>
      <c r="V40" s="349">
        <v>0.02</v>
      </c>
      <c r="W40" s="349">
        <v>0.02</v>
      </c>
      <c r="X40" s="349">
        <v>0.14</v>
      </c>
      <c r="Y40" s="349">
        <v>0.35</v>
      </c>
      <c r="Z40" s="349">
        <v>0.15</v>
      </c>
      <c r="AA40" s="350">
        <f t="shared" si="4"/>
        <v>0.74</v>
      </c>
      <c r="AB40" s="349">
        <v>0.02</v>
      </c>
      <c r="AC40" s="349">
        <v>0.05</v>
      </c>
      <c r="AD40" s="349">
        <v>0.16</v>
      </c>
      <c r="AE40" s="350">
        <f t="shared" si="5"/>
        <v>0.23</v>
      </c>
      <c r="AF40" s="349">
        <v>0.04</v>
      </c>
      <c r="AG40" s="349">
        <v>0.04</v>
      </c>
      <c r="AH40" s="349">
        <v>0.15</v>
      </c>
      <c r="AI40" s="349">
        <v>0.15</v>
      </c>
      <c r="AJ40" s="349">
        <v>0.15</v>
      </c>
      <c r="AK40" s="350">
        <f t="shared" si="6"/>
        <v>0.53</v>
      </c>
      <c r="AL40" s="350">
        <v>0.03</v>
      </c>
      <c r="AM40" s="350">
        <v>0.22</v>
      </c>
      <c r="AN40" s="349">
        <v>0.04</v>
      </c>
      <c r="AO40" s="349">
        <v>0.14</v>
      </c>
      <c r="AP40" s="350">
        <f t="shared" si="7"/>
        <v>0.18</v>
      </c>
      <c r="AQ40" s="349">
        <v>0.17</v>
      </c>
      <c r="AR40" s="349">
        <v>0.17</v>
      </c>
      <c r="AS40" s="350">
        <f t="shared" si="8"/>
        <v>0.34</v>
      </c>
      <c r="AT40" s="349">
        <v>0.14</v>
      </c>
      <c r="AU40" s="349">
        <v>0.28</v>
      </c>
      <c r="AV40" s="350">
        <f t="shared" si="9"/>
        <v>0.42</v>
      </c>
      <c r="AW40" s="349">
        <v>0.34</v>
      </c>
      <c r="AX40" s="349">
        <v>0.44</v>
      </c>
      <c r="AY40" s="349">
        <v>0.71</v>
      </c>
      <c r="AZ40" s="349">
        <v>0.67</v>
      </c>
      <c r="BA40" s="349">
        <v>0.54</v>
      </c>
      <c r="BB40" s="349">
        <v>0.54</v>
      </c>
      <c r="BC40" s="349">
        <v>0.11</v>
      </c>
      <c r="BD40" s="349">
        <v>0.48</v>
      </c>
      <c r="BE40" s="349">
        <v>1.08</v>
      </c>
      <c r="BF40" s="349">
        <v>0.44</v>
      </c>
      <c r="BG40" s="349">
        <v>0.49</v>
      </c>
      <c r="BH40" s="349">
        <v>1.08</v>
      </c>
      <c r="BI40" s="350">
        <f t="shared" si="10"/>
        <v>6.92</v>
      </c>
      <c r="BJ40" s="350">
        <v>2.89</v>
      </c>
      <c r="BK40" s="350">
        <v>0.3</v>
      </c>
      <c r="BL40" s="349">
        <v>1.26</v>
      </c>
      <c r="BM40" s="349">
        <v>0.19</v>
      </c>
      <c r="BN40" s="349">
        <v>0.3</v>
      </c>
      <c r="BO40" s="349">
        <v>0.01</v>
      </c>
      <c r="BP40" s="350">
        <f t="shared" si="11"/>
        <v>1.76</v>
      </c>
      <c r="BQ40" s="349">
        <v>0.15</v>
      </c>
      <c r="BR40" s="349">
        <v>0.15</v>
      </c>
      <c r="BS40" s="349">
        <v>0.47</v>
      </c>
      <c r="BT40" s="349">
        <v>0.55</v>
      </c>
      <c r="BU40" s="349">
        <v>0.2</v>
      </c>
      <c r="BV40" s="350">
        <f t="shared" si="12"/>
        <v>1.52</v>
      </c>
      <c r="BW40" s="349">
        <v>0.79</v>
      </c>
      <c r="BX40" s="349">
        <v>0.47</v>
      </c>
      <c r="BY40" s="349">
        <v>0.13</v>
      </c>
      <c r="BZ40" s="349">
        <v>0.38</v>
      </c>
      <c r="CA40" s="350">
        <f t="shared" si="13"/>
        <v>1.77</v>
      </c>
      <c r="CB40" s="349">
        <v>0.29</v>
      </c>
      <c r="CC40" s="349">
        <v>4.46</v>
      </c>
      <c r="CD40" s="350">
        <f t="shared" si="14"/>
        <v>4.75</v>
      </c>
      <c r="CE40" s="350">
        <v>0.06</v>
      </c>
      <c r="CF40" s="350">
        <v>0.02</v>
      </c>
      <c r="CG40" s="349">
        <v>1.09</v>
      </c>
      <c r="CH40" s="349">
        <v>1.96</v>
      </c>
      <c r="CI40" s="349">
        <v>3.96</v>
      </c>
      <c r="CJ40" s="349">
        <v>1.2</v>
      </c>
      <c r="CK40" s="349">
        <v>0.8</v>
      </c>
      <c r="CL40" s="350">
        <f t="shared" si="15"/>
        <v>9.01</v>
      </c>
      <c r="CM40" s="349">
        <v>1.5</v>
      </c>
      <c r="CN40" s="349">
        <v>1.49</v>
      </c>
      <c r="CO40" s="350">
        <f t="shared" si="16"/>
        <v>2.99</v>
      </c>
      <c r="CP40" s="373">
        <f t="shared" si="17"/>
        <v>35.89</v>
      </c>
      <c r="CQ40" s="350">
        <f t="shared" si="18"/>
        <v>42.35</v>
      </c>
      <c r="CR40" s="292"/>
      <c r="CS40" s="292"/>
      <c r="CT40" s="292"/>
    </row>
    <row r="41" spans="1:98" ht="12.75">
      <c r="A41" s="246">
        <v>33</v>
      </c>
      <c r="B41" s="235" t="str">
        <f>Характеристика!B46</f>
        <v>Ленина  38 (литА)</v>
      </c>
      <c r="C41" s="266">
        <v>1241.6</v>
      </c>
      <c r="D41" s="74">
        <v>0.04</v>
      </c>
      <c r="E41" s="348">
        <v>0.06</v>
      </c>
      <c r="F41" s="349">
        <v>0.06</v>
      </c>
      <c r="G41" s="350">
        <f t="shared" si="0"/>
        <v>0.16</v>
      </c>
      <c r="H41" s="350">
        <v>0.14</v>
      </c>
      <c r="I41" s="349">
        <v>0.14</v>
      </c>
      <c r="J41" s="74">
        <v>0.04</v>
      </c>
      <c r="K41" s="349">
        <v>0.13</v>
      </c>
      <c r="L41" s="350">
        <f t="shared" si="1"/>
        <v>0.31</v>
      </c>
      <c r="M41" s="349">
        <v>0.05</v>
      </c>
      <c r="N41" s="349">
        <v>0.05</v>
      </c>
      <c r="O41" s="349">
        <v>0.05</v>
      </c>
      <c r="P41" s="349">
        <v>0.13</v>
      </c>
      <c r="Q41" s="350">
        <f t="shared" si="2"/>
        <v>0.28</v>
      </c>
      <c r="R41" s="349">
        <v>0.14</v>
      </c>
      <c r="S41" s="349">
        <v>0.13</v>
      </c>
      <c r="T41" s="350">
        <f t="shared" si="3"/>
        <v>0.27</v>
      </c>
      <c r="U41" s="349">
        <v>0.06</v>
      </c>
      <c r="V41" s="349">
        <v>0.02</v>
      </c>
      <c r="W41" s="349">
        <v>0.02</v>
      </c>
      <c r="X41" s="349">
        <v>0.14</v>
      </c>
      <c r="Y41" s="349">
        <v>0.35</v>
      </c>
      <c r="Z41" s="349">
        <v>0.14</v>
      </c>
      <c r="AA41" s="350">
        <f t="shared" si="4"/>
        <v>0.73</v>
      </c>
      <c r="AB41" s="349">
        <v>0.02</v>
      </c>
      <c r="AC41" s="349">
        <v>0.05</v>
      </c>
      <c r="AD41" s="349">
        <v>0.15</v>
      </c>
      <c r="AE41" s="350">
        <f t="shared" si="5"/>
        <v>0.22</v>
      </c>
      <c r="AF41" s="349">
        <v>0.04</v>
      </c>
      <c r="AG41" s="349">
        <v>0.04</v>
      </c>
      <c r="AH41" s="349">
        <v>0.14</v>
      </c>
      <c r="AI41" s="349">
        <v>0.14</v>
      </c>
      <c r="AJ41" s="349">
        <v>0.14</v>
      </c>
      <c r="AK41" s="350">
        <f t="shared" si="6"/>
        <v>0.5</v>
      </c>
      <c r="AL41" s="350">
        <v>0.03</v>
      </c>
      <c r="AM41" s="350">
        <v>0.21</v>
      </c>
      <c r="AN41" s="349">
        <v>0.04</v>
      </c>
      <c r="AO41" s="349">
        <v>0.13</v>
      </c>
      <c r="AP41" s="350">
        <f t="shared" si="7"/>
        <v>0.17</v>
      </c>
      <c r="AQ41" s="349">
        <v>0.16</v>
      </c>
      <c r="AR41" s="349">
        <v>0.16</v>
      </c>
      <c r="AS41" s="350">
        <f t="shared" si="8"/>
        <v>0.32</v>
      </c>
      <c r="AT41" s="349">
        <v>0.14</v>
      </c>
      <c r="AU41" s="349">
        <v>0.27</v>
      </c>
      <c r="AV41" s="350">
        <f t="shared" si="9"/>
        <v>0.41</v>
      </c>
      <c r="AW41" s="349">
        <v>0.34</v>
      </c>
      <c r="AX41" s="349">
        <v>0.44</v>
      </c>
      <c r="AY41" s="349">
        <v>0.74</v>
      </c>
      <c r="AZ41" s="349">
        <v>0.7</v>
      </c>
      <c r="BA41" s="349">
        <v>0.54</v>
      </c>
      <c r="BB41" s="349">
        <v>0.54</v>
      </c>
      <c r="BC41" s="349">
        <v>0.11</v>
      </c>
      <c r="BD41" s="349">
        <v>0.48</v>
      </c>
      <c r="BE41" s="349">
        <v>1.08</v>
      </c>
      <c r="BF41" s="349">
        <v>0.44</v>
      </c>
      <c r="BG41" s="349">
        <v>0.49</v>
      </c>
      <c r="BH41" s="349">
        <v>1.08</v>
      </c>
      <c r="BI41" s="350">
        <f t="shared" si="10"/>
        <v>6.98</v>
      </c>
      <c r="BJ41" s="350">
        <v>2.89</v>
      </c>
      <c r="BK41" s="350">
        <v>0.3</v>
      </c>
      <c r="BL41" s="349">
        <v>1.22</v>
      </c>
      <c r="BM41" s="349">
        <v>0.19</v>
      </c>
      <c r="BN41" s="349">
        <v>0.3</v>
      </c>
      <c r="BO41" s="349">
        <v>0.03</v>
      </c>
      <c r="BP41" s="350">
        <f t="shared" si="11"/>
        <v>1.74</v>
      </c>
      <c r="BQ41" s="349">
        <v>0.16</v>
      </c>
      <c r="BR41" s="349">
        <v>0.16</v>
      </c>
      <c r="BS41" s="349">
        <v>0.5</v>
      </c>
      <c r="BT41" s="349">
        <v>0.6</v>
      </c>
      <c r="BU41" s="349">
        <v>0.2</v>
      </c>
      <c r="BV41" s="350">
        <f t="shared" si="12"/>
        <v>1.62</v>
      </c>
      <c r="BW41" s="349">
        <v>0.82</v>
      </c>
      <c r="BX41" s="349">
        <v>0.5</v>
      </c>
      <c r="BY41" s="349">
        <v>0.18</v>
      </c>
      <c r="BZ41" s="349">
        <v>0.4</v>
      </c>
      <c r="CA41" s="350">
        <f t="shared" si="13"/>
        <v>1.9</v>
      </c>
      <c r="CB41" s="349">
        <v>0.28</v>
      </c>
      <c r="CC41" s="349">
        <v>4.54</v>
      </c>
      <c r="CD41" s="350">
        <f t="shared" si="14"/>
        <v>4.82</v>
      </c>
      <c r="CE41" s="350">
        <v>0.06</v>
      </c>
      <c r="CF41" s="350">
        <v>0.02</v>
      </c>
      <c r="CG41" s="349">
        <v>1.09</v>
      </c>
      <c r="CH41" s="349">
        <v>2.1</v>
      </c>
      <c r="CI41" s="349">
        <v>4.12</v>
      </c>
      <c r="CJ41" s="349">
        <v>1.2</v>
      </c>
      <c r="CK41" s="349">
        <v>0.8</v>
      </c>
      <c r="CL41" s="350">
        <f t="shared" si="15"/>
        <v>9.31</v>
      </c>
      <c r="CM41" s="349">
        <v>1.5</v>
      </c>
      <c r="CN41" s="349">
        <v>1.49</v>
      </c>
      <c r="CO41" s="350">
        <f t="shared" si="16"/>
        <v>2.99</v>
      </c>
      <c r="CP41" s="373">
        <f t="shared" si="17"/>
        <v>36.38</v>
      </c>
      <c r="CQ41" s="350">
        <f t="shared" si="18"/>
        <v>42.93</v>
      </c>
      <c r="CR41" s="292"/>
      <c r="CS41" s="292"/>
      <c r="CT41" s="292"/>
    </row>
    <row r="42" spans="1:98" ht="12.75">
      <c r="A42" s="246">
        <v>34</v>
      </c>
      <c r="B42" s="235" t="str">
        <f>Характеристика!B47</f>
        <v>Ленина  38 (лит Б)</v>
      </c>
      <c r="C42" s="266">
        <v>1276</v>
      </c>
      <c r="D42" s="74">
        <v>0.05</v>
      </c>
      <c r="E42" s="348">
        <v>0.06</v>
      </c>
      <c r="F42" s="349">
        <v>0.06</v>
      </c>
      <c r="G42" s="350">
        <f t="shared" si="0"/>
        <v>0.17</v>
      </c>
      <c r="H42" s="350">
        <v>0.16</v>
      </c>
      <c r="I42" s="349">
        <v>0.14</v>
      </c>
      <c r="J42" s="74">
        <v>0.05</v>
      </c>
      <c r="K42" s="349">
        <v>0.15</v>
      </c>
      <c r="L42" s="350">
        <f t="shared" si="1"/>
        <v>0.34</v>
      </c>
      <c r="M42" s="349">
        <v>0.06</v>
      </c>
      <c r="N42" s="349">
        <v>0.06</v>
      </c>
      <c r="O42" s="349">
        <v>0.06</v>
      </c>
      <c r="P42" s="349">
        <v>0.15</v>
      </c>
      <c r="Q42" s="350">
        <f t="shared" si="2"/>
        <v>0.33</v>
      </c>
      <c r="R42" s="349">
        <v>0.16</v>
      </c>
      <c r="S42" s="349">
        <v>0.15</v>
      </c>
      <c r="T42" s="350">
        <f t="shared" si="3"/>
        <v>0.31</v>
      </c>
      <c r="U42" s="349">
        <v>0.06</v>
      </c>
      <c r="V42" s="349">
        <v>0.02</v>
      </c>
      <c r="W42" s="349">
        <v>0.02</v>
      </c>
      <c r="X42" s="349">
        <v>0.14</v>
      </c>
      <c r="Y42" s="349">
        <v>0.35</v>
      </c>
      <c r="Z42" s="349">
        <v>0.16</v>
      </c>
      <c r="AA42" s="350">
        <f t="shared" si="4"/>
        <v>0.75</v>
      </c>
      <c r="AB42" s="349">
        <v>0.02</v>
      </c>
      <c r="AC42" s="349">
        <v>0.06</v>
      </c>
      <c r="AD42" s="349">
        <v>0.17</v>
      </c>
      <c r="AE42" s="350">
        <f t="shared" si="5"/>
        <v>0.25</v>
      </c>
      <c r="AF42" s="349">
        <v>0.04</v>
      </c>
      <c r="AG42" s="349">
        <v>0.04</v>
      </c>
      <c r="AH42" s="349">
        <v>0.16</v>
      </c>
      <c r="AI42" s="349">
        <v>0.16</v>
      </c>
      <c r="AJ42" s="349">
        <v>0.16</v>
      </c>
      <c r="AK42" s="350">
        <f t="shared" si="6"/>
        <v>0.56</v>
      </c>
      <c r="AL42" s="350">
        <v>0.03</v>
      </c>
      <c r="AM42" s="350">
        <v>0.24</v>
      </c>
      <c r="AN42" s="349">
        <v>0.04</v>
      </c>
      <c r="AO42" s="349">
        <v>0.15</v>
      </c>
      <c r="AP42" s="350">
        <f t="shared" si="7"/>
        <v>0.19</v>
      </c>
      <c r="AQ42" s="349">
        <v>0.16</v>
      </c>
      <c r="AR42" s="349">
        <v>0.16</v>
      </c>
      <c r="AS42" s="350">
        <f t="shared" si="8"/>
        <v>0.32</v>
      </c>
      <c r="AT42" s="349">
        <v>0.14</v>
      </c>
      <c r="AU42" s="349">
        <v>0.32</v>
      </c>
      <c r="AV42" s="350">
        <f t="shared" si="9"/>
        <v>0.46</v>
      </c>
      <c r="AW42" s="349">
        <v>0.34</v>
      </c>
      <c r="AX42" s="349">
        <v>0.44</v>
      </c>
      <c r="AY42" s="349">
        <v>0.73</v>
      </c>
      <c r="AZ42" s="349">
        <v>0.69</v>
      </c>
      <c r="BA42" s="349">
        <v>0.54</v>
      </c>
      <c r="BB42" s="349">
        <v>0.54</v>
      </c>
      <c r="BC42" s="349">
        <v>0.11</v>
      </c>
      <c r="BD42" s="349">
        <v>0.48</v>
      </c>
      <c r="BE42" s="349">
        <v>1.08</v>
      </c>
      <c r="BF42" s="349">
        <v>0.44</v>
      </c>
      <c r="BG42" s="349">
        <v>0.49</v>
      </c>
      <c r="BH42" s="349">
        <v>1.08</v>
      </c>
      <c r="BI42" s="350">
        <f t="shared" si="10"/>
        <v>6.96</v>
      </c>
      <c r="BJ42" s="350">
        <v>2.89</v>
      </c>
      <c r="BK42" s="350">
        <v>0.3</v>
      </c>
      <c r="BL42" s="349">
        <v>1.3</v>
      </c>
      <c r="BM42" s="349">
        <v>0.19</v>
      </c>
      <c r="BN42" s="349">
        <v>0.3</v>
      </c>
      <c r="BO42" s="349">
        <v>0.03</v>
      </c>
      <c r="BP42" s="350">
        <f t="shared" si="11"/>
        <v>1.82</v>
      </c>
      <c r="BQ42" s="349">
        <v>0.16</v>
      </c>
      <c r="BR42" s="349">
        <v>0.16</v>
      </c>
      <c r="BS42" s="349">
        <v>0.49</v>
      </c>
      <c r="BT42" s="349">
        <v>0.58</v>
      </c>
      <c r="BU42" s="349">
        <v>0.2</v>
      </c>
      <c r="BV42" s="350">
        <f t="shared" si="12"/>
        <v>1.59</v>
      </c>
      <c r="BW42" s="349">
        <v>0.81</v>
      </c>
      <c r="BX42" s="349">
        <v>0.49</v>
      </c>
      <c r="BY42" s="349">
        <v>0.16</v>
      </c>
      <c r="BZ42" s="349">
        <v>0.39</v>
      </c>
      <c r="CA42" s="350">
        <f t="shared" si="13"/>
        <v>1.85</v>
      </c>
      <c r="CB42" s="349">
        <v>0.21</v>
      </c>
      <c r="CC42" s="349">
        <v>4.81</v>
      </c>
      <c r="CD42" s="350">
        <f t="shared" si="14"/>
        <v>5.02</v>
      </c>
      <c r="CE42" s="350">
        <v>0.06</v>
      </c>
      <c r="CF42" s="350">
        <v>0.02</v>
      </c>
      <c r="CG42" s="349">
        <v>1.09</v>
      </c>
      <c r="CH42" s="349">
        <v>2.02</v>
      </c>
      <c r="CI42" s="349">
        <v>4.03</v>
      </c>
      <c r="CJ42" s="349">
        <v>1.2</v>
      </c>
      <c r="CK42" s="349">
        <v>0.8</v>
      </c>
      <c r="CL42" s="350">
        <f t="shared" si="15"/>
        <v>9.14</v>
      </c>
      <c r="CM42" s="349">
        <v>1.5</v>
      </c>
      <c r="CN42" s="349">
        <v>1.49</v>
      </c>
      <c r="CO42" s="350">
        <f t="shared" si="16"/>
        <v>2.99</v>
      </c>
      <c r="CP42" s="373">
        <f t="shared" si="17"/>
        <v>36.75</v>
      </c>
      <c r="CQ42" s="350">
        <f t="shared" si="18"/>
        <v>43.37</v>
      </c>
      <c r="CR42" s="292"/>
      <c r="CS42" s="292"/>
      <c r="CT42" s="292"/>
    </row>
    <row r="43" spans="1:98" ht="12.75">
      <c r="A43" s="246">
        <v>35</v>
      </c>
      <c r="B43" s="235" t="str">
        <f>Характеристика!B48</f>
        <v>Ленина  39</v>
      </c>
      <c r="C43" s="266">
        <v>1565.4</v>
      </c>
      <c r="D43" s="74">
        <v>0.05</v>
      </c>
      <c r="E43" s="348">
        <v>0.06</v>
      </c>
      <c r="F43" s="349">
        <v>0.06</v>
      </c>
      <c r="G43" s="350">
        <f t="shared" si="0"/>
        <v>0.17</v>
      </c>
      <c r="H43" s="350">
        <v>0.15</v>
      </c>
      <c r="I43" s="349">
        <v>0.12</v>
      </c>
      <c r="J43" s="74">
        <v>0.05</v>
      </c>
      <c r="K43" s="349">
        <v>0.14</v>
      </c>
      <c r="L43" s="350">
        <f t="shared" si="1"/>
        <v>0.31</v>
      </c>
      <c r="M43" s="349">
        <v>0.06</v>
      </c>
      <c r="N43" s="349">
        <v>0.06</v>
      </c>
      <c r="O43" s="349">
        <v>0.06</v>
      </c>
      <c r="P43" s="349">
        <v>0.14</v>
      </c>
      <c r="Q43" s="350">
        <f t="shared" si="2"/>
        <v>0.32</v>
      </c>
      <c r="R43" s="349">
        <v>0.15</v>
      </c>
      <c r="S43" s="349">
        <v>0.14</v>
      </c>
      <c r="T43" s="350">
        <f t="shared" si="3"/>
        <v>0.29</v>
      </c>
      <c r="U43" s="349">
        <v>0.06</v>
      </c>
      <c r="V43" s="349">
        <v>0.02</v>
      </c>
      <c r="W43" s="349">
        <v>0.02</v>
      </c>
      <c r="X43" s="349">
        <v>0.12</v>
      </c>
      <c r="Y43" s="349">
        <v>0.21</v>
      </c>
      <c r="Z43" s="349">
        <v>0.15</v>
      </c>
      <c r="AA43" s="350">
        <f t="shared" si="4"/>
        <v>0.58</v>
      </c>
      <c r="AB43" s="349">
        <v>0.02</v>
      </c>
      <c r="AC43" s="349">
        <v>0.06</v>
      </c>
      <c r="AD43" s="349">
        <v>0.16</v>
      </c>
      <c r="AE43" s="350">
        <f t="shared" si="5"/>
        <v>0.24</v>
      </c>
      <c r="AF43" s="349">
        <v>0.04</v>
      </c>
      <c r="AG43" s="349">
        <v>0.04</v>
      </c>
      <c r="AH43" s="349">
        <v>0.15</v>
      </c>
      <c r="AI43" s="349">
        <v>0.15</v>
      </c>
      <c r="AJ43" s="349">
        <v>0.15</v>
      </c>
      <c r="AK43" s="350">
        <f t="shared" si="6"/>
        <v>0.53</v>
      </c>
      <c r="AL43" s="350">
        <v>0.03</v>
      </c>
      <c r="AM43" s="350">
        <v>0.21</v>
      </c>
      <c r="AN43" s="349">
        <v>0.04</v>
      </c>
      <c r="AO43" s="349">
        <v>0.14</v>
      </c>
      <c r="AP43" s="350">
        <f t="shared" si="7"/>
        <v>0.18</v>
      </c>
      <c r="AQ43" s="349">
        <v>0.17</v>
      </c>
      <c r="AR43" s="349">
        <v>0.17</v>
      </c>
      <c r="AS43" s="350">
        <f t="shared" si="8"/>
        <v>0.34</v>
      </c>
      <c r="AT43" s="349">
        <v>0.13</v>
      </c>
      <c r="AU43" s="349">
        <v>0.31</v>
      </c>
      <c r="AV43" s="350">
        <f t="shared" si="9"/>
        <v>0.44</v>
      </c>
      <c r="AW43" s="349">
        <v>0.35</v>
      </c>
      <c r="AX43" s="349">
        <v>0.45</v>
      </c>
      <c r="AY43" s="349">
        <v>0.74</v>
      </c>
      <c r="AZ43" s="349">
        <v>0.7</v>
      </c>
      <c r="BA43" s="349">
        <v>0.55</v>
      </c>
      <c r="BB43" s="349">
        <v>0.55</v>
      </c>
      <c r="BC43" s="349">
        <v>0.1</v>
      </c>
      <c r="BD43" s="349">
        <v>0.49</v>
      </c>
      <c r="BE43" s="349">
        <v>1.1</v>
      </c>
      <c r="BF43" s="349">
        <v>0.45</v>
      </c>
      <c r="BG43" s="349">
        <v>0.5</v>
      </c>
      <c r="BH43" s="349">
        <v>1.1</v>
      </c>
      <c r="BI43" s="350">
        <f t="shared" si="10"/>
        <v>7.08</v>
      </c>
      <c r="BJ43" s="350">
        <v>2.89</v>
      </c>
      <c r="BK43" s="350">
        <v>0.3</v>
      </c>
      <c r="BL43" s="349">
        <v>1.43</v>
      </c>
      <c r="BM43" s="349">
        <v>0.17</v>
      </c>
      <c r="BN43" s="349">
        <v>0.3</v>
      </c>
      <c r="BO43" s="349">
        <v>0.2</v>
      </c>
      <c r="BP43" s="350">
        <f t="shared" si="11"/>
        <v>2.1</v>
      </c>
      <c r="BQ43" s="349">
        <v>0.13</v>
      </c>
      <c r="BR43" s="349">
        <v>0.13</v>
      </c>
      <c r="BS43" s="349">
        <v>0.5</v>
      </c>
      <c r="BT43" s="349">
        <v>0.54</v>
      </c>
      <c r="BU43" s="349">
        <v>0.2</v>
      </c>
      <c r="BV43" s="350">
        <f t="shared" si="12"/>
        <v>1.5</v>
      </c>
      <c r="BW43" s="349">
        <v>0.82</v>
      </c>
      <c r="BX43" s="349">
        <v>0.5</v>
      </c>
      <c r="BY43" s="349">
        <v>0.12</v>
      </c>
      <c r="BZ43" s="349">
        <v>0.4</v>
      </c>
      <c r="CA43" s="350">
        <f t="shared" si="13"/>
        <v>1.84</v>
      </c>
      <c r="CB43" s="349">
        <v>0.22</v>
      </c>
      <c r="CC43" s="349">
        <v>4.41</v>
      </c>
      <c r="CD43" s="350">
        <f t="shared" si="14"/>
        <v>4.63</v>
      </c>
      <c r="CE43" s="350">
        <v>0.06</v>
      </c>
      <c r="CF43" s="350">
        <v>0.02</v>
      </c>
      <c r="CG43" s="349">
        <v>1.09</v>
      </c>
      <c r="CH43" s="349">
        <v>2.69</v>
      </c>
      <c r="CI43" s="349">
        <v>4.7</v>
      </c>
      <c r="CJ43" s="349">
        <v>1.2</v>
      </c>
      <c r="CK43" s="349">
        <v>0.8</v>
      </c>
      <c r="CL43" s="350">
        <f t="shared" si="15"/>
        <v>10.48</v>
      </c>
      <c r="CM43" s="349">
        <v>1.5</v>
      </c>
      <c r="CN43" s="349">
        <v>1.49</v>
      </c>
      <c r="CO43" s="350">
        <f t="shared" si="16"/>
        <v>2.99</v>
      </c>
      <c r="CP43" s="373">
        <f t="shared" si="17"/>
        <v>37.68</v>
      </c>
      <c r="CQ43" s="350">
        <f t="shared" si="18"/>
        <v>44.46</v>
      </c>
      <c r="CR43" s="292"/>
      <c r="CS43" s="292"/>
      <c r="CT43" s="292"/>
    </row>
    <row r="44" spans="1:98" ht="12.75">
      <c r="A44" s="246">
        <v>36</v>
      </c>
      <c r="B44" s="235" t="str">
        <f>Характеристика!B49</f>
        <v>Ленина  40 (литА)</v>
      </c>
      <c r="C44" s="266">
        <v>1274.9</v>
      </c>
      <c r="D44" s="74">
        <v>0.05</v>
      </c>
      <c r="E44" s="348">
        <v>0.06</v>
      </c>
      <c r="F44" s="349">
        <v>0.06</v>
      </c>
      <c r="G44" s="350">
        <f t="shared" si="0"/>
        <v>0.17</v>
      </c>
      <c r="H44" s="350">
        <v>0.16</v>
      </c>
      <c r="I44" s="349">
        <v>0.14</v>
      </c>
      <c r="J44" s="74">
        <v>0.05</v>
      </c>
      <c r="K44" s="349">
        <v>0.15</v>
      </c>
      <c r="L44" s="350">
        <f t="shared" si="1"/>
        <v>0.34</v>
      </c>
      <c r="M44" s="349">
        <v>0.06</v>
      </c>
      <c r="N44" s="349">
        <v>0.06</v>
      </c>
      <c r="O44" s="349">
        <v>0.06</v>
      </c>
      <c r="P44" s="349">
        <v>0.15</v>
      </c>
      <c r="Q44" s="350">
        <f t="shared" si="2"/>
        <v>0.33</v>
      </c>
      <c r="R44" s="349">
        <v>0.16</v>
      </c>
      <c r="S44" s="349">
        <v>0.15</v>
      </c>
      <c r="T44" s="350">
        <f t="shared" si="3"/>
        <v>0.31</v>
      </c>
      <c r="U44" s="349">
        <v>0.06</v>
      </c>
      <c r="V44" s="349">
        <v>0.02</v>
      </c>
      <c r="W44" s="349">
        <v>0.02</v>
      </c>
      <c r="X44" s="349">
        <v>0.14</v>
      </c>
      <c r="Y44" s="349">
        <v>0.35</v>
      </c>
      <c r="Z44" s="349">
        <v>0.16</v>
      </c>
      <c r="AA44" s="350">
        <f t="shared" si="4"/>
        <v>0.75</v>
      </c>
      <c r="AB44" s="349">
        <v>0.02</v>
      </c>
      <c r="AC44" s="349">
        <v>0.06</v>
      </c>
      <c r="AD44" s="349">
        <v>0.17</v>
      </c>
      <c r="AE44" s="350">
        <f t="shared" si="5"/>
        <v>0.25</v>
      </c>
      <c r="AF44" s="349">
        <v>0.04</v>
      </c>
      <c r="AG44" s="349">
        <v>0.04</v>
      </c>
      <c r="AH44" s="349">
        <v>0.16</v>
      </c>
      <c r="AI44" s="349">
        <v>0.16</v>
      </c>
      <c r="AJ44" s="349">
        <v>0.16</v>
      </c>
      <c r="AK44" s="350">
        <f t="shared" si="6"/>
        <v>0.56</v>
      </c>
      <c r="AL44" s="350">
        <v>0.03</v>
      </c>
      <c r="AM44" s="350">
        <v>0.24</v>
      </c>
      <c r="AN44" s="349">
        <v>0.04</v>
      </c>
      <c r="AO44" s="349">
        <v>0.15</v>
      </c>
      <c r="AP44" s="350">
        <f t="shared" si="7"/>
        <v>0.19</v>
      </c>
      <c r="AQ44" s="349">
        <v>0.16</v>
      </c>
      <c r="AR44" s="349">
        <v>0.16</v>
      </c>
      <c r="AS44" s="350">
        <f t="shared" si="8"/>
        <v>0.32</v>
      </c>
      <c r="AT44" s="349">
        <v>0.14</v>
      </c>
      <c r="AU44" s="349">
        <v>0.32</v>
      </c>
      <c r="AV44" s="350">
        <f t="shared" si="9"/>
        <v>0.46</v>
      </c>
      <c r="AW44" s="349">
        <v>0.34</v>
      </c>
      <c r="AX44" s="349">
        <v>0.44</v>
      </c>
      <c r="AY44" s="349">
        <v>0.73</v>
      </c>
      <c r="AZ44" s="349">
        <v>0.69</v>
      </c>
      <c r="BA44" s="349">
        <v>0.54</v>
      </c>
      <c r="BB44" s="349">
        <v>0.54</v>
      </c>
      <c r="BC44" s="349">
        <v>0.11</v>
      </c>
      <c r="BD44" s="349">
        <v>0.48</v>
      </c>
      <c r="BE44" s="349">
        <v>1.08</v>
      </c>
      <c r="BF44" s="349">
        <v>0.44</v>
      </c>
      <c r="BG44" s="349">
        <v>0.49</v>
      </c>
      <c r="BH44" s="349">
        <v>1.08</v>
      </c>
      <c r="BI44" s="350">
        <f t="shared" si="10"/>
        <v>6.96</v>
      </c>
      <c r="BJ44" s="350">
        <v>2.89</v>
      </c>
      <c r="BK44" s="350">
        <v>0.3</v>
      </c>
      <c r="BL44" s="349">
        <v>1.19</v>
      </c>
      <c r="BM44" s="349">
        <v>0.19</v>
      </c>
      <c r="BN44" s="349">
        <v>0.3</v>
      </c>
      <c r="BO44" s="349">
        <v>0.02</v>
      </c>
      <c r="BP44" s="350">
        <f t="shared" si="11"/>
        <v>1.7</v>
      </c>
      <c r="BQ44" s="349">
        <v>0.16</v>
      </c>
      <c r="BR44" s="349">
        <v>0.16</v>
      </c>
      <c r="BS44" s="349">
        <v>0.49</v>
      </c>
      <c r="BT44" s="349">
        <v>0.58</v>
      </c>
      <c r="BU44" s="349">
        <v>0.2</v>
      </c>
      <c r="BV44" s="350">
        <f t="shared" si="12"/>
        <v>1.59</v>
      </c>
      <c r="BW44" s="349">
        <v>0.81</v>
      </c>
      <c r="BX44" s="349">
        <v>0.49</v>
      </c>
      <c r="BY44" s="349">
        <v>0.16</v>
      </c>
      <c r="BZ44" s="349">
        <v>0.39</v>
      </c>
      <c r="CA44" s="350">
        <f t="shared" si="13"/>
        <v>1.85</v>
      </c>
      <c r="CB44" s="349">
        <v>0.29</v>
      </c>
      <c r="CC44" s="349">
        <v>4.36</v>
      </c>
      <c r="CD44" s="350">
        <f t="shared" si="14"/>
        <v>4.65</v>
      </c>
      <c r="CE44" s="350">
        <v>0.06</v>
      </c>
      <c r="CF44" s="350">
        <v>0.02</v>
      </c>
      <c r="CG44" s="349">
        <v>1.09</v>
      </c>
      <c r="CH44" s="349">
        <v>2.02</v>
      </c>
      <c r="CI44" s="349">
        <v>4.03</v>
      </c>
      <c r="CJ44" s="349">
        <v>1.2</v>
      </c>
      <c r="CK44" s="349">
        <v>0.8</v>
      </c>
      <c r="CL44" s="350">
        <f t="shared" si="15"/>
        <v>9.14</v>
      </c>
      <c r="CM44" s="349">
        <v>1.5</v>
      </c>
      <c r="CN44" s="349">
        <v>1.49</v>
      </c>
      <c r="CO44" s="350">
        <f t="shared" si="16"/>
        <v>2.99</v>
      </c>
      <c r="CP44" s="373">
        <f t="shared" si="17"/>
        <v>36.26</v>
      </c>
      <c r="CQ44" s="350">
        <f t="shared" si="18"/>
        <v>42.79</v>
      </c>
      <c r="CR44" s="292"/>
      <c r="CS44" s="292"/>
      <c r="CT44" s="292"/>
    </row>
    <row r="45" spans="1:98" ht="12.75">
      <c r="A45" s="246">
        <v>37</v>
      </c>
      <c r="B45" s="235" t="str">
        <f>Характеристика!B50</f>
        <v>Ленина  40 (лит Б)</v>
      </c>
      <c r="C45" s="266">
        <v>1275.7</v>
      </c>
      <c r="D45" s="74">
        <v>0.05</v>
      </c>
      <c r="E45" s="348">
        <v>0.06</v>
      </c>
      <c r="F45" s="349">
        <v>0.06</v>
      </c>
      <c r="G45" s="350">
        <f t="shared" si="0"/>
        <v>0.17</v>
      </c>
      <c r="H45" s="350">
        <v>0.16</v>
      </c>
      <c r="I45" s="349">
        <v>0.14</v>
      </c>
      <c r="J45" s="74">
        <v>0.05</v>
      </c>
      <c r="K45" s="349">
        <v>0.15</v>
      </c>
      <c r="L45" s="350">
        <f t="shared" si="1"/>
        <v>0.34</v>
      </c>
      <c r="M45" s="349">
        <v>0.06</v>
      </c>
      <c r="N45" s="349">
        <v>0.06</v>
      </c>
      <c r="O45" s="349">
        <v>0.06</v>
      </c>
      <c r="P45" s="349">
        <v>0.15</v>
      </c>
      <c r="Q45" s="350">
        <f t="shared" si="2"/>
        <v>0.33</v>
      </c>
      <c r="R45" s="349">
        <v>0.16</v>
      </c>
      <c r="S45" s="349">
        <v>0.15</v>
      </c>
      <c r="T45" s="350">
        <f t="shared" si="3"/>
        <v>0.31</v>
      </c>
      <c r="U45" s="349">
        <v>0.06</v>
      </c>
      <c r="V45" s="349">
        <v>0.02</v>
      </c>
      <c r="W45" s="349">
        <v>0.02</v>
      </c>
      <c r="X45" s="349">
        <v>0.14</v>
      </c>
      <c r="Y45" s="349">
        <v>0.35</v>
      </c>
      <c r="Z45" s="349">
        <v>0.16</v>
      </c>
      <c r="AA45" s="350">
        <f t="shared" si="4"/>
        <v>0.75</v>
      </c>
      <c r="AB45" s="349">
        <v>0.02</v>
      </c>
      <c r="AC45" s="349">
        <v>0.06</v>
      </c>
      <c r="AD45" s="349">
        <v>0.17</v>
      </c>
      <c r="AE45" s="350">
        <f t="shared" si="5"/>
        <v>0.25</v>
      </c>
      <c r="AF45" s="349">
        <v>0.04</v>
      </c>
      <c r="AG45" s="349">
        <v>0.04</v>
      </c>
      <c r="AH45" s="349">
        <v>0.16</v>
      </c>
      <c r="AI45" s="349">
        <v>0.16</v>
      </c>
      <c r="AJ45" s="349">
        <v>0.16</v>
      </c>
      <c r="AK45" s="350">
        <f t="shared" si="6"/>
        <v>0.56</v>
      </c>
      <c r="AL45" s="350">
        <v>0.03</v>
      </c>
      <c r="AM45" s="350">
        <v>0.24</v>
      </c>
      <c r="AN45" s="349">
        <v>0.04</v>
      </c>
      <c r="AO45" s="349">
        <v>0.15</v>
      </c>
      <c r="AP45" s="350">
        <f t="shared" si="7"/>
        <v>0.19</v>
      </c>
      <c r="AQ45" s="349">
        <v>0.16</v>
      </c>
      <c r="AR45" s="349">
        <v>0.16</v>
      </c>
      <c r="AS45" s="350">
        <f t="shared" si="8"/>
        <v>0.32</v>
      </c>
      <c r="AT45" s="349">
        <v>0.14</v>
      </c>
      <c r="AU45" s="349">
        <v>0.32</v>
      </c>
      <c r="AV45" s="350">
        <f t="shared" si="9"/>
        <v>0.46</v>
      </c>
      <c r="AW45" s="349">
        <v>0.34</v>
      </c>
      <c r="AX45" s="349">
        <v>0.44</v>
      </c>
      <c r="AY45" s="349">
        <v>0.73</v>
      </c>
      <c r="AZ45" s="349">
        <v>0.69</v>
      </c>
      <c r="BA45" s="349">
        <v>0.54</v>
      </c>
      <c r="BB45" s="349">
        <v>0.54</v>
      </c>
      <c r="BC45" s="349">
        <v>0.11</v>
      </c>
      <c r="BD45" s="349">
        <v>0.48</v>
      </c>
      <c r="BE45" s="349">
        <v>1.08</v>
      </c>
      <c r="BF45" s="349">
        <v>0.44</v>
      </c>
      <c r="BG45" s="349">
        <v>0.49</v>
      </c>
      <c r="BH45" s="349">
        <v>1.08</v>
      </c>
      <c r="BI45" s="350">
        <f t="shared" si="10"/>
        <v>6.96</v>
      </c>
      <c r="BJ45" s="350">
        <v>2.89</v>
      </c>
      <c r="BK45" s="350">
        <v>0.3</v>
      </c>
      <c r="BL45" s="349">
        <v>1.3</v>
      </c>
      <c r="BM45" s="349">
        <v>0.19</v>
      </c>
      <c r="BN45" s="349">
        <v>0.3</v>
      </c>
      <c r="BO45" s="349">
        <v>0.02</v>
      </c>
      <c r="BP45" s="350">
        <f t="shared" si="11"/>
        <v>1.81</v>
      </c>
      <c r="BQ45" s="349">
        <v>0.16</v>
      </c>
      <c r="BR45" s="349">
        <v>0.16</v>
      </c>
      <c r="BS45" s="349">
        <v>0.49</v>
      </c>
      <c r="BT45" s="349">
        <v>0.58</v>
      </c>
      <c r="BU45" s="349">
        <v>0.2</v>
      </c>
      <c r="BV45" s="350">
        <f t="shared" si="12"/>
        <v>1.59</v>
      </c>
      <c r="BW45" s="349">
        <v>0.81</v>
      </c>
      <c r="BX45" s="349">
        <v>0.49</v>
      </c>
      <c r="BY45" s="349">
        <v>0.16</v>
      </c>
      <c r="BZ45" s="349">
        <v>0.39</v>
      </c>
      <c r="CA45" s="350">
        <f t="shared" si="13"/>
        <v>1.85</v>
      </c>
      <c r="CB45" s="349">
        <v>0.21</v>
      </c>
      <c r="CC45" s="349">
        <v>4.81</v>
      </c>
      <c r="CD45" s="350">
        <f t="shared" si="14"/>
        <v>5.02</v>
      </c>
      <c r="CE45" s="350">
        <v>0.06</v>
      </c>
      <c r="CF45" s="350">
        <v>0.02</v>
      </c>
      <c r="CG45" s="349">
        <v>1.09</v>
      </c>
      <c r="CH45" s="349">
        <v>2.02</v>
      </c>
      <c r="CI45" s="349">
        <v>4.03</v>
      </c>
      <c r="CJ45" s="349">
        <v>1.2</v>
      </c>
      <c r="CK45" s="349">
        <v>0.8</v>
      </c>
      <c r="CL45" s="350">
        <f t="shared" si="15"/>
        <v>9.14</v>
      </c>
      <c r="CM45" s="349">
        <v>1.5</v>
      </c>
      <c r="CN45" s="349">
        <v>1.49</v>
      </c>
      <c r="CO45" s="350">
        <f t="shared" si="16"/>
        <v>2.99</v>
      </c>
      <c r="CP45" s="373">
        <f t="shared" si="17"/>
        <v>36.74</v>
      </c>
      <c r="CQ45" s="350">
        <f t="shared" si="18"/>
        <v>43.35</v>
      </c>
      <c r="CR45" s="292"/>
      <c r="CS45" s="292"/>
      <c r="CT45" s="292"/>
    </row>
    <row r="46" spans="1:98" ht="12.75">
      <c r="A46" s="246">
        <v>38</v>
      </c>
      <c r="B46" s="235" t="str">
        <f>Характеристика!B51</f>
        <v>Ленина  41</v>
      </c>
      <c r="C46" s="266">
        <v>1551.1</v>
      </c>
      <c r="D46" s="74">
        <v>0.05</v>
      </c>
      <c r="E46" s="348">
        <v>0.06</v>
      </c>
      <c r="F46" s="349">
        <v>0.06</v>
      </c>
      <c r="G46" s="350">
        <f t="shared" si="0"/>
        <v>0.17</v>
      </c>
      <c r="H46" s="350">
        <v>0.15</v>
      </c>
      <c r="I46" s="349">
        <v>0.12</v>
      </c>
      <c r="J46" s="74">
        <v>0.05</v>
      </c>
      <c r="K46" s="349">
        <v>0.14</v>
      </c>
      <c r="L46" s="350">
        <f t="shared" si="1"/>
        <v>0.31</v>
      </c>
      <c r="M46" s="349">
        <v>0.06</v>
      </c>
      <c r="N46" s="349">
        <v>0.06</v>
      </c>
      <c r="O46" s="349">
        <v>0.06</v>
      </c>
      <c r="P46" s="349">
        <v>0.14</v>
      </c>
      <c r="Q46" s="350">
        <f t="shared" si="2"/>
        <v>0.32</v>
      </c>
      <c r="R46" s="349">
        <v>0.15</v>
      </c>
      <c r="S46" s="349">
        <v>0.14</v>
      </c>
      <c r="T46" s="350">
        <f t="shared" si="3"/>
        <v>0.29</v>
      </c>
      <c r="U46" s="349">
        <v>0.06</v>
      </c>
      <c r="V46" s="349">
        <v>0.02</v>
      </c>
      <c r="W46" s="349">
        <v>0.02</v>
      </c>
      <c r="X46" s="349">
        <v>0.12</v>
      </c>
      <c r="Y46" s="349">
        <v>0.21</v>
      </c>
      <c r="Z46" s="349">
        <v>0.15</v>
      </c>
      <c r="AA46" s="350">
        <f t="shared" si="4"/>
        <v>0.58</v>
      </c>
      <c r="AB46" s="349">
        <v>0.02</v>
      </c>
      <c r="AC46" s="349">
        <v>0.06</v>
      </c>
      <c r="AD46" s="349">
        <v>0.16</v>
      </c>
      <c r="AE46" s="350">
        <f t="shared" si="5"/>
        <v>0.24</v>
      </c>
      <c r="AF46" s="349">
        <v>0.04</v>
      </c>
      <c r="AG46" s="349">
        <v>0.04</v>
      </c>
      <c r="AH46" s="349">
        <v>0.15</v>
      </c>
      <c r="AI46" s="349">
        <v>0.15</v>
      </c>
      <c r="AJ46" s="349">
        <v>0.15</v>
      </c>
      <c r="AK46" s="350">
        <f t="shared" si="6"/>
        <v>0.53</v>
      </c>
      <c r="AL46" s="350">
        <v>0.03</v>
      </c>
      <c r="AM46" s="350">
        <v>0.21</v>
      </c>
      <c r="AN46" s="349">
        <v>0.04</v>
      </c>
      <c r="AO46" s="349">
        <v>0.14</v>
      </c>
      <c r="AP46" s="350">
        <f t="shared" si="7"/>
        <v>0.18</v>
      </c>
      <c r="AQ46" s="349">
        <v>0.16</v>
      </c>
      <c r="AR46" s="349">
        <v>0.16</v>
      </c>
      <c r="AS46" s="350">
        <f t="shared" si="8"/>
        <v>0.32</v>
      </c>
      <c r="AT46" s="349">
        <v>0.13</v>
      </c>
      <c r="AU46" s="349">
        <v>0.31</v>
      </c>
      <c r="AV46" s="350">
        <f t="shared" si="9"/>
        <v>0.44</v>
      </c>
      <c r="AW46" s="349">
        <v>0.35</v>
      </c>
      <c r="AX46" s="349">
        <v>0.45</v>
      </c>
      <c r="AY46" s="349">
        <v>0.74</v>
      </c>
      <c r="AZ46" s="349">
        <v>0.7</v>
      </c>
      <c r="BA46" s="349">
        <v>0.55</v>
      </c>
      <c r="BB46" s="349">
        <v>0.55</v>
      </c>
      <c r="BC46" s="349">
        <v>0.1</v>
      </c>
      <c r="BD46" s="349">
        <v>0.49</v>
      </c>
      <c r="BE46" s="349">
        <v>1.1</v>
      </c>
      <c r="BF46" s="349">
        <v>0.45</v>
      </c>
      <c r="BG46" s="349">
        <v>0.5</v>
      </c>
      <c r="BH46" s="349">
        <v>1.1</v>
      </c>
      <c r="BI46" s="350">
        <f t="shared" si="10"/>
        <v>7.08</v>
      </c>
      <c r="BJ46" s="350">
        <v>2.89</v>
      </c>
      <c r="BK46" s="350">
        <v>0.3</v>
      </c>
      <c r="BL46" s="349">
        <v>1.42</v>
      </c>
      <c r="BM46" s="349">
        <v>0.17</v>
      </c>
      <c r="BN46" s="349">
        <v>0.3</v>
      </c>
      <c r="BO46" s="349">
        <v>0.13</v>
      </c>
      <c r="BP46" s="350">
        <f t="shared" si="11"/>
        <v>2.02</v>
      </c>
      <c r="BQ46" s="349">
        <v>0.13</v>
      </c>
      <c r="BR46" s="349">
        <v>0.13</v>
      </c>
      <c r="BS46" s="349">
        <v>0.5</v>
      </c>
      <c r="BT46" s="349">
        <v>0.55</v>
      </c>
      <c r="BU46" s="349">
        <v>0.2</v>
      </c>
      <c r="BV46" s="350">
        <f t="shared" si="12"/>
        <v>1.51</v>
      </c>
      <c r="BW46" s="349">
        <v>0.82</v>
      </c>
      <c r="BX46" s="349">
        <v>0.5</v>
      </c>
      <c r="BY46" s="349">
        <v>0.13</v>
      </c>
      <c r="BZ46" s="349">
        <v>0.4</v>
      </c>
      <c r="CA46" s="350">
        <f t="shared" si="13"/>
        <v>1.85</v>
      </c>
      <c r="CB46" s="349">
        <v>0.22</v>
      </c>
      <c r="CC46" s="349">
        <v>4.89</v>
      </c>
      <c r="CD46" s="350">
        <f t="shared" si="14"/>
        <v>5.11</v>
      </c>
      <c r="CE46" s="350">
        <v>0.06</v>
      </c>
      <c r="CF46" s="350">
        <v>0.02</v>
      </c>
      <c r="CG46" s="349">
        <v>1.09</v>
      </c>
      <c r="CH46" s="349">
        <v>2.47</v>
      </c>
      <c r="CI46" s="349">
        <v>4.47</v>
      </c>
      <c r="CJ46" s="349">
        <v>1.2</v>
      </c>
      <c r="CK46" s="349">
        <v>0.8</v>
      </c>
      <c r="CL46" s="350">
        <f t="shared" si="15"/>
        <v>10.03</v>
      </c>
      <c r="CM46" s="349">
        <v>1.5</v>
      </c>
      <c r="CN46" s="349">
        <v>1.49</v>
      </c>
      <c r="CO46" s="350">
        <f t="shared" si="16"/>
        <v>2.99</v>
      </c>
      <c r="CP46" s="373">
        <f t="shared" si="17"/>
        <v>37.63</v>
      </c>
      <c r="CQ46" s="350">
        <f t="shared" si="18"/>
        <v>44.4</v>
      </c>
      <c r="CR46" s="292"/>
      <c r="CS46" s="292"/>
      <c r="CT46" s="292"/>
    </row>
    <row r="47" spans="1:98" ht="12.75">
      <c r="A47" s="246">
        <v>39</v>
      </c>
      <c r="B47" s="235" t="str">
        <f>Характеристика!B52</f>
        <v>Ленина  42</v>
      </c>
      <c r="C47" s="266">
        <f>Характеристика!D52</f>
        <v>337.6</v>
      </c>
      <c r="D47" s="74">
        <v>0.05</v>
      </c>
      <c r="E47" s="348">
        <v>0.08</v>
      </c>
      <c r="F47" s="349">
        <v>0.06</v>
      </c>
      <c r="G47" s="350">
        <f t="shared" si="0"/>
        <v>0.19</v>
      </c>
      <c r="H47" s="350">
        <v>0.15</v>
      </c>
      <c r="I47" s="349">
        <v>0.13</v>
      </c>
      <c r="J47" s="74">
        <v>0.05</v>
      </c>
      <c r="K47" s="349">
        <v>0.14</v>
      </c>
      <c r="L47" s="350">
        <f t="shared" si="1"/>
        <v>0.32</v>
      </c>
      <c r="M47" s="349">
        <v>0.06</v>
      </c>
      <c r="N47" s="349">
        <v>0.06</v>
      </c>
      <c r="O47" s="349">
        <v>0.06</v>
      </c>
      <c r="P47" s="349">
        <v>0.14</v>
      </c>
      <c r="Q47" s="350">
        <f t="shared" si="2"/>
        <v>0.32</v>
      </c>
      <c r="R47" s="349">
        <v>0.15</v>
      </c>
      <c r="S47" s="349">
        <v>0.14</v>
      </c>
      <c r="T47" s="350">
        <f t="shared" si="3"/>
        <v>0.29</v>
      </c>
      <c r="U47" s="349">
        <v>0.06</v>
      </c>
      <c r="V47" s="349">
        <v>0.02</v>
      </c>
      <c r="W47" s="349">
        <v>0.02</v>
      </c>
      <c r="X47" s="349">
        <v>0.12</v>
      </c>
      <c r="Y47" s="349">
        <v>0.29</v>
      </c>
      <c r="Z47" s="349">
        <v>0.15</v>
      </c>
      <c r="AA47" s="350">
        <f t="shared" si="4"/>
        <v>0.66</v>
      </c>
      <c r="AB47" s="349">
        <v>0.02</v>
      </c>
      <c r="AC47" s="349">
        <v>0.06</v>
      </c>
      <c r="AD47" s="349">
        <v>0.16</v>
      </c>
      <c r="AE47" s="350">
        <f t="shared" si="5"/>
        <v>0.24</v>
      </c>
      <c r="AF47" s="349">
        <v>0.04</v>
      </c>
      <c r="AG47" s="349">
        <v>0.04</v>
      </c>
      <c r="AH47" s="349">
        <v>0.15</v>
      </c>
      <c r="AI47" s="349">
        <v>0.15</v>
      </c>
      <c r="AJ47" s="349">
        <v>0.15</v>
      </c>
      <c r="AK47" s="350">
        <f t="shared" si="6"/>
        <v>0.53</v>
      </c>
      <c r="AL47" s="350">
        <v>0.03</v>
      </c>
      <c r="AM47" s="350">
        <v>0.22</v>
      </c>
      <c r="AN47" s="349">
        <v>0.04</v>
      </c>
      <c r="AO47" s="349">
        <v>0.14</v>
      </c>
      <c r="AP47" s="350">
        <f t="shared" si="7"/>
        <v>0.18</v>
      </c>
      <c r="AQ47" s="349">
        <v>0.16</v>
      </c>
      <c r="AR47" s="349">
        <v>0.16</v>
      </c>
      <c r="AS47" s="350">
        <f t="shared" si="8"/>
        <v>0.32</v>
      </c>
      <c r="AT47" s="349">
        <v>0.24</v>
      </c>
      <c r="AU47" s="349">
        <v>0.31</v>
      </c>
      <c r="AV47" s="350">
        <f t="shared" si="9"/>
        <v>0.55</v>
      </c>
      <c r="AW47" s="349">
        <v>0.38</v>
      </c>
      <c r="AX47" s="349">
        <v>0.48</v>
      </c>
      <c r="AY47" s="349">
        <v>0.7</v>
      </c>
      <c r="AZ47" s="349">
        <v>0.66</v>
      </c>
      <c r="BA47" s="349">
        <v>0.58</v>
      </c>
      <c r="BB47" s="349">
        <v>0.58</v>
      </c>
      <c r="BC47" s="349">
        <v>0.21</v>
      </c>
      <c r="BD47" s="349">
        <v>0.52</v>
      </c>
      <c r="BE47" s="349">
        <v>1.16</v>
      </c>
      <c r="BF47" s="349">
        <v>0.48</v>
      </c>
      <c r="BG47" s="349">
        <v>0.53</v>
      </c>
      <c r="BH47" s="349">
        <v>1.16</v>
      </c>
      <c r="BI47" s="350">
        <f t="shared" si="10"/>
        <v>7.44</v>
      </c>
      <c r="BJ47" s="350">
        <v>2.89</v>
      </c>
      <c r="BK47" s="350">
        <v>0.3</v>
      </c>
      <c r="BL47" s="349">
        <v>1.25</v>
      </c>
      <c r="BM47" s="349">
        <v>0.17</v>
      </c>
      <c r="BN47" s="349">
        <v>0.3</v>
      </c>
      <c r="BO47" s="349">
        <v>0.13</v>
      </c>
      <c r="BP47" s="350">
        <f t="shared" si="11"/>
        <v>1.85</v>
      </c>
      <c r="BQ47" s="349">
        <v>0.12</v>
      </c>
      <c r="BR47" s="349">
        <v>0.12</v>
      </c>
      <c r="BS47" s="349">
        <v>0.46</v>
      </c>
      <c r="BT47" s="349">
        <v>0.79</v>
      </c>
      <c r="BU47" s="349">
        <v>0.2</v>
      </c>
      <c r="BV47" s="350">
        <f t="shared" si="12"/>
        <v>1.69</v>
      </c>
      <c r="BW47" s="349">
        <v>0.78</v>
      </c>
      <c r="BX47" s="349">
        <v>0.46</v>
      </c>
      <c r="BY47" s="349">
        <v>0.37</v>
      </c>
      <c r="BZ47" s="349">
        <v>0.36</v>
      </c>
      <c r="CA47" s="350">
        <f t="shared" si="13"/>
        <v>1.97</v>
      </c>
      <c r="CB47" s="349">
        <v>0.18</v>
      </c>
      <c r="CC47" s="349">
        <v>3.43</v>
      </c>
      <c r="CD47" s="350">
        <f t="shared" si="14"/>
        <v>3.61</v>
      </c>
      <c r="CE47" s="350">
        <v>0.06</v>
      </c>
      <c r="CF47" s="350">
        <v>0.02</v>
      </c>
      <c r="CG47" s="349">
        <v>1.09</v>
      </c>
      <c r="CH47" s="349">
        <v>2.38</v>
      </c>
      <c r="CI47" s="349">
        <v>4.39</v>
      </c>
      <c r="CJ47" s="349">
        <v>1.2</v>
      </c>
      <c r="CK47" s="349">
        <v>0.8</v>
      </c>
      <c r="CL47" s="350">
        <f t="shared" si="15"/>
        <v>9.86</v>
      </c>
      <c r="CM47" s="349">
        <v>1.5</v>
      </c>
      <c r="CN47" s="349">
        <v>1.49</v>
      </c>
      <c r="CO47" s="350">
        <f t="shared" si="16"/>
        <v>2.99</v>
      </c>
      <c r="CP47" s="373">
        <f t="shared" si="17"/>
        <v>36.68</v>
      </c>
      <c r="CQ47" s="350">
        <f t="shared" si="18"/>
        <v>43.28</v>
      </c>
      <c r="CR47" s="292"/>
      <c r="CS47" s="292"/>
      <c r="CT47" s="292"/>
    </row>
    <row r="48" spans="1:98" ht="12.75">
      <c r="A48" s="246">
        <v>40</v>
      </c>
      <c r="B48" s="235" t="str">
        <f>Характеристика!B53</f>
        <v>Ленина  43</v>
      </c>
      <c r="C48" s="266">
        <v>1593.3</v>
      </c>
      <c r="D48" s="74">
        <v>0.04</v>
      </c>
      <c r="E48" s="348">
        <v>0.06</v>
      </c>
      <c r="F48" s="349">
        <v>0.02</v>
      </c>
      <c r="G48" s="350">
        <f>D48+E48+F48</f>
        <v>0.12</v>
      </c>
      <c r="H48" s="350">
        <v>0.14</v>
      </c>
      <c r="I48" s="349">
        <v>0.12</v>
      </c>
      <c r="J48" s="74">
        <v>0.04</v>
      </c>
      <c r="K48" s="349">
        <v>0.13</v>
      </c>
      <c r="L48" s="350">
        <f t="shared" si="1"/>
        <v>0.29</v>
      </c>
      <c r="M48" s="349">
        <v>0.05</v>
      </c>
      <c r="N48" s="349">
        <v>0.05</v>
      </c>
      <c r="O48" s="349">
        <v>0.05</v>
      </c>
      <c r="P48" s="349">
        <v>0.13</v>
      </c>
      <c r="Q48" s="350">
        <f t="shared" si="2"/>
        <v>0.28</v>
      </c>
      <c r="R48" s="349">
        <v>0.14</v>
      </c>
      <c r="S48" s="349">
        <v>0.13</v>
      </c>
      <c r="T48" s="350">
        <f t="shared" si="3"/>
        <v>0.27</v>
      </c>
      <c r="U48" s="349">
        <v>0.06</v>
      </c>
      <c r="V48" s="349">
        <v>0.02</v>
      </c>
      <c r="W48" s="349">
        <v>0.02</v>
      </c>
      <c r="X48" s="349">
        <v>0.12</v>
      </c>
      <c r="Y48" s="349">
        <v>0.35</v>
      </c>
      <c r="Z48" s="349">
        <v>0.14</v>
      </c>
      <c r="AA48" s="350">
        <f t="shared" si="4"/>
        <v>0.71</v>
      </c>
      <c r="AB48" s="349">
        <v>0.02</v>
      </c>
      <c r="AC48" s="349">
        <v>0.05</v>
      </c>
      <c r="AD48" s="349">
        <v>0.15</v>
      </c>
      <c r="AE48" s="350">
        <f t="shared" si="5"/>
        <v>0.22</v>
      </c>
      <c r="AF48" s="349">
        <v>0.04</v>
      </c>
      <c r="AG48" s="349">
        <v>0.04</v>
      </c>
      <c r="AH48" s="349">
        <v>0.14</v>
      </c>
      <c r="AI48" s="349">
        <v>0.14</v>
      </c>
      <c r="AJ48" s="349">
        <v>0.14</v>
      </c>
      <c r="AK48" s="350">
        <f t="shared" si="6"/>
        <v>0.5</v>
      </c>
      <c r="AL48" s="350">
        <v>0.03</v>
      </c>
      <c r="AM48" s="350">
        <v>0.19</v>
      </c>
      <c r="AN48" s="349">
        <v>0.04</v>
      </c>
      <c r="AO48" s="349">
        <v>0.13</v>
      </c>
      <c r="AP48" s="350">
        <f t="shared" si="7"/>
        <v>0.17</v>
      </c>
      <c r="AQ48" s="349">
        <v>0.16</v>
      </c>
      <c r="AR48" s="349">
        <v>0.16</v>
      </c>
      <c r="AS48" s="350">
        <f t="shared" si="8"/>
        <v>0.32</v>
      </c>
      <c r="AT48" s="349">
        <v>0.14</v>
      </c>
      <c r="AU48" s="349">
        <v>0.27</v>
      </c>
      <c r="AV48" s="350">
        <f t="shared" si="9"/>
        <v>0.41</v>
      </c>
      <c r="AW48" s="349">
        <v>0.35</v>
      </c>
      <c r="AX48" s="349">
        <v>0.45</v>
      </c>
      <c r="AY48" s="349">
        <v>0.73</v>
      </c>
      <c r="AZ48" s="349">
        <v>0.69</v>
      </c>
      <c r="BA48" s="349">
        <v>0.55</v>
      </c>
      <c r="BB48" s="349">
        <v>0.55</v>
      </c>
      <c r="BC48" s="349">
        <v>0.11</v>
      </c>
      <c r="BD48" s="349">
        <v>0.49</v>
      </c>
      <c r="BE48" s="349">
        <v>1.1</v>
      </c>
      <c r="BF48" s="349">
        <v>0.45</v>
      </c>
      <c r="BG48" s="349">
        <v>0.5</v>
      </c>
      <c r="BH48" s="349">
        <v>1.1</v>
      </c>
      <c r="BI48" s="350">
        <f t="shared" si="10"/>
        <v>7.07</v>
      </c>
      <c r="BJ48" s="350">
        <v>2.89</v>
      </c>
      <c r="BK48" s="350">
        <v>0.3</v>
      </c>
      <c r="BL48" s="349">
        <v>1.37</v>
      </c>
      <c r="BM48" s="349">
        <v>0.19</v>
      </c>
      <c r="BN48" s="349">
        <v>0.3</v>
      </c>
      <c r="BO48" s="349">
        <v>0.12</v>
      </c>
      <c r="BP48" s="350">
        <f t="shared" si="11"/>
        <v>1.98</v>
      </c>
      <c r="BQ48" s="349">
        <v>0.13</v>
      </c>
      <c r="BR48" s="349">
        <v>0.13</v>
      </c>
      <c r="BS48" s="349">
        <v>0.49</v>
      </c>
      <c r="BT48" s="349">
        <v>0.52</v>
      </c>
      <c r="BU48" s="349">
        <v>0.2</v>
      </c>
      <c r="BV48" s="350">
        <f t="shared" si="12"/>
        <v>1.47</v>
      </c>
      <c r="BW48" s="349">
        <v>0.81</v>
      </c>
      <c r="BX48" s="349">
        <v>0.49</v>
      </c>
      <c r="BY48" s="349">
        <v>0.1</v>
      </c>
      <c r="BZ48" s="349">
        <v>0.39</v>
      </c>
      <c r="CA48" s="350">
        <f t="shared" si="13"/>
        <v>1.79</v>
      </c>
      <c r="CB48" s="349">
        <v>0.25</v>
      </c>
      <c r="CC48" s="349">
        <v>4.14</v>
      </c>
      <c r="CD48" s="350">
        <f t="shared" si="14"/>
        <v>4.39</v>
      </c>
      <c r="CE48" s="350">
        <v>0.08</v>
      </c>
      <c r="CF48" s="350">
        <v>0.02</v>
      </c>
      <c r="CG48" s="349">
        <v>1.09</v>
      </c>
      <c r="CH48" s="349">
        <v>2.38</v>
      </c>
      <c r="CI48" s="349">
        <v>4.39</v>
      </c>
      <c r="CJ48" s="349">
        <v>1.2</v>
      </c>
      <c r="CK48" s="349">
        <v>0.8</v>
      </c>
      <c r="CL48" s="350">
        <f t="shared" si="15"/>
        <v>9.86</v>
      </c>
      <c r="CM48" s="349">
        <v>1.5</v>
      </c>
      <c r="CN48" s="349">
        <v>1.49</v>
      </c>
      <c r="CO48" s="350">
        <f t="shared" si="16"/>
        <v>2.99</v>
      </c>
      <c r="CP48" s="373">
        <f t="shared" si="17"/>
        <v>36.49</v>
      </c>
      <c r="CQ48" s="350">
        <f t="shared" si="18"/>
        <v>43.06</v>
      </c>
      <c r="CR48" s="292"/>
      <c r="CS48" s="292"/>
      <c r="CT48" s="292"/>
    </row>
    <row r="49" spans="1:98" ht="12.75">
      <c r="A49" s="246">
        <v>41</v>
      </c>
      <c r="B49" s="235" t="str">
        <f>Характеристика!B54</f>
        <v>Ленина  44 (литА)</v>
      </c>
      <c r="C49" s="266">
        <v>1335.1</v>
      </c>
      <c r="D49" s="74">
        <v>0.04</v>
      </c>
      <c r="E49" s="348">
        <v>0.06</v>
      </c>
      <c r="F49" s="349">
        <v>0.06</v>
      </c>
      <c r="G49" s="350">
        <f t="shared" si="0"/>
        <v>0.16</v>
      </c>
      <c r="H49" s="350">
        <v>0.15</v>
      </c>
      <c r="I49" s="349">
        <v>0.14</v>
      </c>
      <c r="J49" s="74">
        <v>0.04</v>
      </c>
      <c r="K49" s="349">
        <v>0.14</v>
      </c>
      <c r="L49" s="350">
        <f t="shared" si="1"/>
        <v>0.32</v>
      </c>
      <c r="M49" s="349">
        <v>0.05</v>
      </c>
      <c r="N49" s="349">
        <v>0.05</v>
      </c>
      <c r="O49" s="349">
        <v>0.05</v>
      </c>
      <c r="P49" s="349">
        <v>0.14</v>
      </c>
      <c r="Q49" s="350">
        <f t="shared" si="2"/>
        <v>0.29</v>
      </c>
      <c r="R49" s="349">
        <v>0.15</v>
      </c>
      <c r="S49" s="349">
        <v>0.14</v>
      </c>
      <c r="T49" s="350">
        <f t="shared" si="3"/>
        <v>0.29</v>
      </c>
      <c r="U49" s="349">
        <v>0.06</v>
      </c>
      <c r="V49" s="349">
        <v>0.02</v>
      </c>
      <c r="W49" s="349">
        <v>0.02</v>
      </c>
      <c r="X49" s="349">
        <v>0.14</v>
      </c>
      <c r="Y49" s="349">
        <v>0.35</v>
      </c>
      <c r="Z49" s="349">
        <v>0.15</v>
      </c>
      <c r="AA49" s="350">
        <f>U49+V49+W49+X49+Y49+Z49</f>
        <v>0.74</v>
      </c>
      <c r="AB49" s="349">
        <v>0.02</v>
      </c>
      <c r="AC49" s="349">
        <v>0.05</v>
      </c>
      <c r="AD49" s="349">
        <v>0.16</v>
      </c>
      <c r="AE49" s="350">
        <f t="shared" si="5"/>
        <v>0.23</v>
      </c>
      <c r="AF49" s="349">
        <v>0.04</v>
      </c>
      <c r="AG49" s="349">
        <v>0.04</v>
      </c>
      <c r="AH49" s="349">
        <v>0.15</v>
      </c>
      <c r="AI49" s="349">
        <v>0.15</v>
      </c>
      <c r="AJ49" s="349">
        <v>0.15</v>
      </c>
      <c r="AK49" s="350">
        <f t="shared" si="6"/>
        <v>0.53</v>
      </c>
      <c r="AL49" s="350">
        <v>0.03</v>
      </c>
      <c r="AM49" s="350">
        <v>0.22</v>
      </c>
      <c r="AN49" s="349">
        <v>0.04</v>
      </c>
      <c r="AO49" s="349">
        <v>0.14</v>
      </c>
      <c r="AP49" s="350">
        <f t="shared" si="7"/>
        <v>0.18</v>
      </c>
      <c r="AQ49" s="349">
        <v>0.17</v>
      </c>
      <c r="AR49" s="349">
        <v>0.17</v>
      </c>
      <c r="AS49" s="350">
        <f t="shared" si="8"/>
        <v>0.34</v>
      </c>
      <c r="AT49" s="349">
        <v>0.14</v>
      </c>
      <c r="AU49" s="349">
        <v>0.28</v>
      </c>
      <c r="AV49" s="350">
        <f t="shared" si="9"/>
        <v>0.42</v>
      </c>
      <c r="AW49" s="349">
        <v>0.34</v>
      </c>
      <c r="AX49" s="349">
        <v>0.44</v>
      </c>
      <c r="AY49" s="349">
        <v>0.7</v>
      </c>
      <c r="AZ49" s="349">
        <v>0.66</v>
      </c>
      <c r="BA49" s="349">
        <v>0.54</v>
      </c>
      <c r="BB49" s="349">
        <v>0.54</v>
      </c>
      <c r="BC49" s="349">
        <v>0.11</v>
      </c>
      <c r="BD49" s="349">
        <v>0.48</v>
      </c>
      <c r="BE49" s="349">
        <v>1.08</v>
      </c>
      <c r="BF49" s="349">
        <v>0.44</v>
      </c>
      <c r="BG49" s="349">
        <v>0.49</v>
      </c>
      <c r="BH49" s="349">
        <v>1.08</v>
      </c>
      <c r="BI49" s="350">
        <f t="shared" si="10"/>
        <v>6.9</v>
      </c>
      <c r="BJ49" s="350">
        <v>2.89</v>
      </c>
      <c r="BK49" s="350">
        <v>0.3</v>
      </c>
      <c r="BL49" s="349">
        <v>1.24</v>
      </c>
      <c r="BM49" s="349">
        <v>0.19</v>
      </c>
      <c r="BN49" s="349">
        <v>0.3</v>
      </c>
      <c r="BO49" s="349">
        <v>0.01</v>
      </c>
      <c r="BP49" s="350">
        <f t="shared" si="11"/>
        <v>1.74</v>
      </c>
      <c r="BQ49" s="349">
        <v>0.15</v>
      </c>
      <c r="BR49" s="349">
        <v>0.15</v>
      </c>
      <c r="BS49" s="349">
        <v>0.46</v>
      </c>
      <c r="BT49" s="349">
        <v>0.54</v>
      </c>
      <c r="BU49" s="349">
        <v>0.2</v>
      </c>
      <c r="BV49" s="350">
        <f t="shared" si="12"/>
        <v>1.5</v>
      </c>
      <c r="BW49" s="349">
        <v>0.78</v>
      </c>
      <c r="BX49" s="349">
        <v>0.46</v>
      </c>
      <c r="BY49" s="349">
        <v>0.12</v>
      </c>
      <c r="BZ49" s="349">
        <v>0.36</v>
      </c>
      <c r="CA49" s="350">
        <f t="shared" si="13"/>
        <v>1.72</v>
      </c>
      <c r="CB49" s="349">
        <v>0.28</v>
      </c>
      <c r="CC49" s="349">
        <v>4.32</v>
      </c>
      <c r="CD49" s="350">
        <f t="shared" si="14"/>
        <v>4.6</v>
      </c>
      <c r="CE49" s="350">
        <v>0.06</v>
      </c>
      <c r="CF49" s="350">
        <v>0.02</v>
      </c>
      <c r="CG49" s="349">
        <v>1.09</v>
      </c>
      <c r="CH49" s="349">
        <v>1.75</v>
      </c>
      <c r="CI49" s="349">
        <v>3.75</v>
      </c>
      <c r="CJ49" s="349">
        <v>1.2</v>
      </c>
      <c r="CK49" s="349">
        <v>0.8</v>
      </c>
      <c r="CL49" s="350">
        <f t="shared" si="15"/>
        <v>8.59</v>
      </c>
      <c r="CM49" s="349">
        <v>1.5</v>
      </c>
      <c r="CN49" s="349">
        <v>1.49</v>
      </c>
      <c r="CO49" s="350">
        <f t="shared" si="16"/>
        <v>2.99</v>
      </c>
      <c r="CP49" s="373">
        <f t="shared" si="17"/>
        <v>35.21</v>
      </c>
      <c r="CQ49" s="350">
        <f t="shared" si="18"/>
        <v>41.55</v>
      </c>
      <c r="CR49" s="292"/>
      <c r="CS49" s="292"/>
      <c r="CT49" s="292"/>
    </row>
    <row r="50" spans="1:98" ht="12.75">
      <c r="A50" s="246">
        <v>42</v>
      </c>
      <c r="B50" s="235" t="str">
        <f>Характеристика!B55</f>
        <v>Ленина  44 (лит Б)</v>
      </c>
      <c r="C50" s="266">
        <v>1295.5</v>
      </c>
      <c r="D50" s="74">
        <v>0.05</v>
      </c>
      <c r="E50" s="348">
        <v>0.06</v>
      </c>
      <c r="F50" s="349">
        <v>0.06</v>
      </c>
      <c r="G50" s="350">
        <f t="shared" si="0"/>
        <v>0.17</v>
      </c>
      <c r="H50" s="350">
        <v>0.16</v>
      </c>
      <c r="I50" s="349">
        <v>0.14</v>
      </c>
      <c r="J50" s="74">
        <v>0.05</v>
      </c>
      <c r="K50" s="349">
        <v>0.15</v>
      </c>
      <c r="L50" s="350">
        <f t="shared" si="1"/>
        <v>0.34</v>
      </c>
      <c r="M50" s="349">
        <v>0.06</v>
      </c>
      <c r="N50" s="349">
        <v>0.06</v>
      </c>
      <c r="O50" s="349">
        <v>0.06</v>
      </c>
      <c r="P50" s="349">
        <v>0.15</v>
      </c>
      <c r="Q50" s="350">
        <f t="shared" si="2"/>
        <v>0.33</v>
      </c>
      <c r="R50" s="349">
        <v>0.16</v>
      </c>
      <c r="S50" s="349">
        <v>0.15</v>
      </c>
      <c r="T50" s="350">
        <f t="shared" si="3"/>
        <v>0.31</v>
      </c>
      <c r="U50" s="349">
        <v>0.06</v>
      </c>
      <c r="V50" s="349">
        <v>0.02</v>
      </c>
      <c r="W50" s="349">
        <v>0.02</v>
      </c>
      <c r="X50" s="349">
        <v>0.14</v>
      </c>
      <c r="Y50" s="349">
        <v>0.35</v>
      </c>
      <c r="Z50" s="349">
        <v>0.16</v>
      </c>
      <c r="AA50" s="350">
        <f t="shared" si="4"/>
        <v>0.75</v>
      </c>
      <c r="AB50" s="349">
        <v>0.02</v>
      </c>
      <c r="AC50" s="349">
        <v>0.06</v>
      </c>
      <c r="AD50" s="349">
        <v>0.17</v>
      </c>
      <c r="AE50" s="350">
        <f t="shared" si="5"/>
        <v>0.25</v>
      </c>
      <c r="AF50" s="349">
        <v>0.04</v>
      </c>
      <c r="AG50" s="349">
        <v>0.04</v>
      </c>
      <c r="AH50" s="349">
        <v>0.16</v>
      </c>
      <c r="AI50" s="349">
        <v>0.16</v>
      </c>
      <c r="AJ50" s="349">
        <v>0.16</v>
      </c>
      <c r="AK50" s="350">
        <f t="shared" si="6"/>
        <v>0.56</v>
      </c>
      <c r="AL50" s="350">
        <v>0.03</v>
      </c>
      <c r="AM50" s="350">
        <v>0.24</v>
      </c>
      <c r="AN50" s="349">
        <v>0.04</v>
      </c>
      <c r="AO50" s="349">
        <v>0.15</v>
      </c>
      <c r="AP50" s="350">
        <f t="shared" si="7"/>
        <v>0.19</v>
      </c>
      <c r="AQ50" s="349">
        <v>0.16</v>
      </c>
      <c r="AR50" s="349">
        <v>0.16</v>
      </c>
      <c r="AS50" s="350">
        <f t="shared" si="8"/>
        <v>0.32</v>
      </c>
      <c r="AT50" s="349">
        <v>0.14</v>
      </c>
      <c r="AU50" s="349">
        <v>0.32</v>
      </c>
      <c r="AV50" s="350">
        <f t="shared" si="9"/>
        <v>0.46</v>
      </c>
      <c r="AW50" s="349">
        <v>0.34</v>
      </c>
      <c r="AX50" s="349">
        <v>0.44</v>
      </c>
      <c r="AY50" s="349">
        <v>0.72</v>
      </c>
      <c r="AZ50" s="349">
        <v>0.68</v>
      </c>
      <c r="BA50" s="349">
        <v>0.54</v>
      </c>
      <c r="BB50" s="349">
        <v>0.54</v>
      </c>
      <c r="BC50" s="349">
        <v>0.11</v>
      </c>
      <c r="BD50" s="349">
        <v>0.48</v>
      </c>
      <c r="BE50" s="349">
        <v>1.08</v>
      </c>
      <c r="BF50" s="349">
        <v>0.44</v>
      </c>
      <c r="BG50" s="349">
        <v>0.49</v>
      </c>
      <c r="BH50" s="349">
        <v>1.08</v>
      </c>
      <c r="BI50" s="350">
        <f t="shared" si="10"/>
        <v>6.94</v>
      </c>
      <c r="BJ50" s="350">
        <v>2.89</v>
      </c>
      <c r="BK50" s="350">
        <v>0.3</v>
      </c>
      <c r="BL50" s="349">
        <v>1.27</v>
      </c>
      <c r="BM50" s="349">
        <v>0.19</v>
      </c>
      <c r="BN50" s="349">
        <v>0.3</v>
      </c>
      <c r="BO50" s="349">
        <v>0.02</v>
      </c>
      <c r="BP50" s="350">
        <f t="shared" si="11"/>
        <v>1.78</v>
      </c>
      <c r="BQ50" s="349">
        <v>0.15</v>
      </c>
      <c r="BR50" s="349">
        <v>0.15</v>
      </c>
      <c r="BS50" s="349">
        <v>0.48</v>
      </c>
      <c r="BT50" s="349">
        <v>0.57</v>
      </c>
      <c r="BU50" s="349">
        <v>0.2</v>
      </c>
      <c r="BV50" s="350">
        <f t="shared" si="12"/>
        <v>1.55</v>
      </c>
      <c r="BW50" s="349">
        <v>0.8</v>
      </c>
      <c r="BX50" s="349">
        <v>0.48</v>
      </c>
      <c r="BY50" s="349">
        <v>0.15</v>
      </c>
      <c r="BZ50" s="349">
        <v>0.38</v>
      </c>
      <c r="CA50" s="350">
        <f t="shared" si="13"/>
        <v>1.81</v>
      </c>
      <c r="CB50" s="349">
        <v>0.28</v>
      </c>
      <c r="CC50" s="349">
        <v>4.32</v>
      </c>
      <c r="CD50" s="350">
        <f t="shared" si="14"/>
        <v>4.6</v>
      </c>
      <c r="CE50" s="350">
        <v>0.06</v>
      </c>
      <c r="CF50" s="350">
        <v>0.02</v>
      </c>
      <c r="CG50" s="349">
        <v>1.09</v>
      </c>
      <c r="CH50" s="349">
        <v>1.95</v>
      </c>
      <c r="CI50" s="349">
        <v>3.99</v>
      </c>
      <c r="CJ50" s="349">
        <v>1.2</v>
      </c>
      <c r="CK50" s="349">
        <v>0.8</v>
      </c>
      <c r="CL50" s="350">
        <f t="shared" si="15"/>
        <v>9.03</v>
      </c>
      <c r="CM50" s="349">
        <v>1.5</v>
      </c>
      <c r="CN50" s="349">
        <v>1.49</v>
      </c>
      <c r="CO50" s="350">
        <f t="shared" si="16"/>
        <v>2.99</v>
      </c>
      <c r="CP50" s="373">
        <f t="shared" si="17"/>
        <v>36.08</v>
      </c>
      <c r="CQ50" s="350">
        <f t="shared" si="18"/>
        <v>42.57</v>
      </c>
      <c r="CR50" s="292"/>
      <c r="CS50" s="292"/>
      <c r="CT50" s="292"/>
    </row>
    <row r="51" spans="1:98" ht="12.75">
      <c r="A51" s="246">
        <v>43</v>
      </c>
      <c r="B51" s="235" t="str">
        <f>Характеристика!B56</f>
        <v>Ленина  45</v>
      </c>
      <c r="C51" s="266">
        <v>1934.1</v>
      </c>
      <c r="D51" s="74">
        <v>0.05</v>
      </c>
      <c r="E51" s="348">
        <v>0.06</v>
      </c>
      <c r="F51" s="349">
        <v>0.09</v>
      </c>
      <c r="G51" s="350">
        <f t="shared" si="0"/>
        <v>0.2</v>
      </c>
      <c r="H51" s="350">
        <v>0.15</v>
      </c>
      <c r="I51" s="349">
        <v>0.12</v>
      </c>
      <c r="J51" s="74">
        <v>0.05</v>
      </c>
      <c r="K51" s="349">
        <v>0.14</v>
      </c>
      <c r="L51" s="350">
        <f t="shared" si="1"/>
        <v>0.31</v>
      </c>
      <c r="M51" s="349">
        <v>0.06</v>
      </c>
      <c r="N51" s="349">
        <v>0.06</v>
      </c>
      <c r="O51" s="349">
        <v>0.06</v>
      </c>
      <c r="P51" s="349">
        <v>0.14</v>
      </c>
      <c r="Q51" s="350">
        <f t="shared" si="2"/>
        <v>0.32</v>
      </c>
      <c r="R51" s="349">
        <v>0.15</v>
      </c>
      <c r="S51" s="349">
        <v>0.14</v>
      </c>
      <c r="T51" s="350">
        <f t="shared" si="3"/>
        <v>0.29</v>
      </c>
      <c r="U51" s="349">
        <v>0.06</v>
      </c>
      <c r="V51" s="349">
        <v>0.02</v>
      </c>
      <c r="W51" s="349">
        <v>0.02</v>
      </c>
      <c r="X51" s="349">
        <v>0.12</v>
      </c>
      <c r="Y51" s="349">
        <v>0.21</v>
      </c>
      <c r="Z51" s="349">
        <v>0.15</v>
      </c>
      <c r="AA51" s="350">
        <f t="shared" si="4"/>
        <v>0.58</v>
      </c>
      <c r="AB51" s="349">
        <v>0.02</v>
      </c>
      <c r="AC51" s="349">
        <v>0.06</v>
      </c>
      <c r="AD51" s="349">
        <v>0.16</v>
      </c>
      <c r="AE51" s="350">
        <f t="shared" si="5"/>
        <v>0.24</v>
      </c>
      <c r="AF51" s="349">
        <v>0.04</v>
      </c>
      <c r="AG51" s="349">
        <v>0.04</v>
      </c>
      <c r="AH51" s="349">
        <v>0.15</v>
      </c>
      <c r="AI51" s="349">
        <v>0.15</v>
      </c>
      <c r="AJ51" s="349">
        <v>0.15</v>
      </c>
      <c r="AK51" s="350">
        <f t="shared" si="6"/>
        <v>0.53</v>
      </c>
      <c r="AL51" s="350">
        <v>0.03</v>
      </c>
      <c r="AM51" s="350">
        <v>0.21</v>
      </c>
      <c r="AN51" s="349">
        <v>0.04</v>
      </c>
      <c r="AO51" s="349">
        <v>0.14</v>
      </c>
      <c r="AP51" s="350">
        <f t="shared" si="7"/>
        <v>0.18</v>
      </c>
      <c r="AQ51" s="349">
        <v>0.16</v>
      </c>
      <c r="AR51" s="349">
        <v>0.16</v>
      </c>
      <c r="AS51" s="350">
        <f t="shared" si="8"/>
        <v>0.32</v>
      </c>
      <c r="AT51" s="349">
        <v>0.13</v>
      </c>
      <c r="AU51" s="349">
        <v>0.31</v>
      </c>
      <c r="AV51" s="350">
        <f t="shared" si="9"/>
        <v>0.44</v>
      </c>
      <c r="AW51" s="349">
        <v>0.34</v>
      </c>
      <c r="AX51" s="349">
        <v>0.44</v>
      </c>
      <c r="AY51" s="349">
        <v>0.72</v>
      </c>
      <c r="AZ51" s="349">
        <v>0.68</v>
      </c>
      <c r="BA51" s="349">
        <v>0.54</v>
      </c>
      <c r="BB51" s="349">
        <v>0.54</v>
      </c>
      <c r="BC51" s="349">
        <v>0.1</v>
      </c>
      <c r="BD51" s="349">
        <v>0.48</v>
      </c>
      <c r="BE51" s="349">
        <v>1.08</v>
      </c>
      <c r="BF51" s="349">
        <v>0.44</v>
      </c>
      <c r="BG51" s="349">
        <v>0.49</v>
      </c>
      <c r="BH51" s="349">
        <v>1.08</v>
      </c>
      <c r="BI51" s="350">
        <f t="shared" si="10"/>
        <v>6.93</v>
      </c>
      <c r="BJ51" s="350">
        <v>2.89</v>
      </c>
      <c r="BK51" s="350">
        <v>0.3</v>
      </c>
      <c r="BL51" s="349">
        <v>1.37</v>
      </c>
      <c r="BM51" s="349">
        <v>0.17</v>
      </c>
      <c r="BN51" s="349">
        <v>0.3</v>
      </c>
      <c r="BO51" s="349">
        <v>0.11</v>
      </c>
      <c r="BP51" s="350">
        <f t="shared" si="11"/>
        <v>1.95</v>
      </c>
      <c r="BQ51" s="349">
        <v>0.11</v>
      </c>
      <c r="BR51" s="349">
        <v>0.11</v>
      </c>
      <c r="BS51" s="349">
        <v>0.48</v>
      </c>
      <c r="BT51" s="349">
        <v>0.57</v>
      </c>
      <c r="BU51" s="349">
        <v>0.2</v>
      </c>
      <c r="BV51" s="350">
        <f t="shared" si="12"/>
        <v>1.47</v>
      </c>
      <c r="BW51" s="349">
        <v>0.8</v>
      </c>
      <c r="BX51" s="349">
        <v>0.48</v>
      </c>
      <c r="BY51" s="349">
        <v>0.15</v>
      </c>
      <c r="BZ51" s="349">
        <v>0.38</v>
      </c>
      <c r="CA51" s="350">
        <f t="shared" si="13"/>
        <v>1.81</v>
      </c>
      <c r="CB51" s="349">
        <v>0.2</v>
      </c>
      <c r="CC51" s="349">
        <v>4.43</v>
      </c>
      <c r="CD51" s="350">
        <f t="shared" si="14"/>
        <v>4.63</v>
      </c>
      <c r="CE51" s="350">
        <v>0.09</v>
      </c>
      <c r="CF51" s="350">
        <v>0.02</v>
      </c>
      <c r="CG51" s="349">
        <v>1.09</v>
      </c>
      <c r="CH51" s="349">
        <v>2.24</v>
      </c>
      <c r="CI51" s="349">
        <v>4.25</v>
      </c>
      <c r="CJ51" s="349">
        <v>1.2</v>
      </c>
      <c r="CK51" s="349">
        <v>0.8</v>
      </c>
      <c r="CL51" s="350">
        <f t="shared" si="15"/>
        <v>9.58</v>
      </c>
      <c r="CM51" s="349">
        <v>1.5</v>
      </c>
      <c r="CN51" s="349">
        <v>1.49</v>
      </c>
      <c r="CO51" s="350">
        <f t="shared" si="16"/>
        <v>2.99</v>
      </c>
      <c r="CP51" s="373">
        <f t="shared" si="17"/>
        <v>36.46</v>
      </c>
      <c r="CQ51" s="350">
        <f t="shared" si="18"/>
        <v>43.02</v>
      </c>
      <c r="CR51" s="292"/>
      <c r="CS51" s="292"/>
      <c r="CT51" s="292"/>
    </row>
    <row r="52" spans="1:98" ht="12.75">
      <c r="A52" s="246">
        <v>44</v>
      </c>
      <c r="B52" s="235" t="str">
        <f>Характеристика!B57</f>
        <v>Ленина  46 (литА)</v>
      </c>
      <c r="C52" s="266">
        <v>1920.6</v>
      </c>
      <c r="D52" s="74">
        <v>0.04</v>
      </c>
      <c r="E52" s="348">
        <v>0.06</v>
      </c>
      <c r="F52" s="349">
        <v>0.09</v>
      </c>
      <c r="G52" s="350">
        <f t="shared" si="0"/>
        <v>0.19</v>
      </c>
      <c r="H52" s="350">
        <v>0.15</v>
      </c>
      <c r="I52" s="349">
        <v>0.12</v>
      </c>
      <c r="J52" s="74">
        <v>0.04</v>
      </c>
      <c r="K52" s="349">
        <v>0.14</v>
      </c>
      <c r="L52" s="350">
        <f t="shared" si="1"/>
        <v>0.3</v>
      </c>
      <c r="M52" s="349">
        <v>0.05</v>
      </c>
      <c r="N52" s="349">
        <v>0.05</v>
      </c>
      <c r="O52" s="349">
        <v>0.05</v>
      </c>
      <c r="P52" s="349">
        <v>0.14</v>
      </c>
      <c r="Q52" s="350">
        <f t="shared" si="2"/>
        <v>0.29</v>
      </c>
      <c r="R52" s="349">
        <v>0.15</v>
      </c>
      <c r="S52" s="349">
        <v>0.14</v>
      </c>
      <c r="T52" s="350">
        <f t="shared" si="3"/>
        <v>0.29</v>
      </c>
      <c r="U52" s="349">
        <v>0.06</v>
      </c>
      <c r="V52" s="349">
        <v>0.02</v>
      </c>
      <c r="W52" s="349">
        <v>0.02</v>
      </c>
      <c r="X52" s="349">
        <v>0.12</v>
      </c>
      <c r="Y52" s="349">
        <v>0.21</v>
      </c>
      <c r="Z52" s="349">
        <v>0.15</v>
      </c>
      <c r="AA52" s="350">
        <f t="shared" si="4"/>
        <v>0.58</v>
      </c>
      <c r="AB52" s="349">
        <v>0.02</v>
      </c>
      <c r="AC52" s="349">
        <v>0.05</v>
      </c>
      <c r="AD52" s="349">
        <v>0.16</v>
      </c>
      <c r="AE52" s="350">
        <f t="shared" si="5"/>
        <v>0.23</v>
      </c>
      <c r="AF52" s="349">
        <v>0.04</v>
      </c>
      <c r="AG52" s="349">
        <v>0.04</v>
      </c>
      <c r="AH52" s="349">
        <v>0.15</v>
      </c>
      <c r="AI52" s="349">
        <v>0.15</v>
      </c>
      <c r="AJ52" s="349">
        <v>0.15</v>
      </c>
      <c r="AK52" s="350">
        <f t="shared" si="6"/>
        <v>0.53</v>
      </c>
      <c r="AL52" s="350">
        <v>0.03</v>
      </c>
      <c r="AM52" s="350">
        <v>0.2</v>
      </c>
      <c r="AN52" s="349">
        <v>0.04</v>
      </c>
      <c r="AO52" s="349">
        <v>0.14</v>
      </c>
      <c r="AP52" s="350">
        <f t="shared" si="7"/>
        <v>0.18</v>
      </c>
      <c r="AQ52" s="349">
        <v>0.16</v>
      </c>
      <c r="AR52" s="349">
        <v>0.16</v>
      </c>
      <c r="AS52" s="350">
        <f t="shared" si="8"/>
        <v>0.32</v>
      </c>
      <c r="AT52" s="349">
        <v>0.13</v>
      </c>
      <c r="AU52" s="349">
        <v>0.28</v>
      </c>
      <c r="AV52" s="350">
        <f t="shared" si="9"/>
        <v>0.41</v>
      </c>
      <c r="AW52" s="349">
        <v>0.34</v>
      </c>
      <c r="AX52" s="349">
        <v>0.44</v>
      </c>
      <c r="AY52" s="349">
        <v>0.73</v>
      </c>
      <c r="AZ52" s="349">
        <v>0.69</v>
      </c>
      <c r="BA52" s="349">
        <v>0.54</v>
      </c>
      <c r="BB52" s="349">
        <v>0.54</v>
      </c>
      <c r="BC52" s="349">
        <v>0.1</v>
      </c>
      <c r="BD52" s="349">
        <v>0.48</v>
      </c>
      <c r="BE52" s="349">
        <v>1.08</v>
      </c>
      <c r="BF52" s="349">
        <v>0.44</v>
      </c>
      <c r="BG52" s="349">
        <v>0.49</v>
      </c>
      <c r="BH52" s="349">
        <v>1.08</v>
      </c>
      <c r="BI52" s="350">
        <f t="shared" si="10"/>
        <v>6.95</v>
      </c>
      <c r="BJ52" s="350">
        <v>2.89</v>
      </c>
      <c r="BK52" s="350">
        <v>0.3</v>
      </c>
      <c r="BL52" s="349">
        <v>1.24</v>
      </c>
      <c r="BM52" s="349">
        <v>0.17</v>
      </c>
      <c r="BN52" s="349">
        <v>0.3</v>
      </c>
      <c r="BO52" s="349">
        <v>0.19</v>
      </c>
      <c r="BP52" s="350">
        <f t="shared" si="11"/>
        <v>1.9</v>
      </c>
      <c r="BQ52" s="349">
        <v>0.11</v>
      </c>
      <c r="BR52" s="349">
        <v>0.11</v>
      </c>
      <c r="BS52" s="349">
        <v>0.49</v>
      </c>
      <c r="BT52" s="349">
        <v>0.58</v>
      </c>
      <c r="BU52" s="349">
        <v>0.2</v>
      </c>
      <c r="BV52" s="350">
        <f t="shared" si="12"/>
        <v>1.49</v>
      </c>
      <c r="BW52" s="349">
        <v>0.81</v>
      </c>
      <c r="BX52" s="349">
        <v>0.49</v>
      </c>
      <c r="BY52" s="349">
        <v>0.16</v>
      </c>
      <c r="BZ52" s="349">
        <v>0.39</v>
      </c>
      <c r="CA52" s="350">
        <f t="shared" si="13"/>
        <v>1.85</v>
      </c>
      <c r="CB52" s="349">
        <v>0.21</v>
      </c>
      <c r="CC52" s="349">
        <v>3.86</v>
      </c>
      <c r="CD52" s="350">
        <f t="shared" si="14"/>
        <v>4.07</v>
      </c>
      <c r="CE52" s="350">
        <v>0.09</v>
      </c>
      <c r="CF52" s="350">
        <v>0.02</v>
      </c>
      <c r="CG52" s="349">
        <v>1.09</v>
      </c>
      <c r="CH52" s="349">
        <v>2.62</v>
      </c>
      <c r="CI52" s="349">
        <v>4.62</v>
      </c>
      <c r="CJ52" s="349">
        <v>1.2</v>
      </c>
      <c r="CK52" s="349">
        <v>0.8</v>
      </c>
      <c r="CL52" s="350">
        <f t="shared" si="15"/>
        <v>10.33</v>
      </c>
      <c r="CM52" s="349">
        <v>1.5</v>
      </c>
      <c r="CN52" s="349">
        <v>1.49</v>
      </c>
      <c r="CO52" s="350">
        <f t="shared" si="16"/>
        <v>2.99</v>
      </c>
      <c r="CP52" s="373">
        <f t="shared" si="17"/>
        <v>36.58</v>
      </c>
      <c r="CQ52" s="350">
        <f t="shared" si="18"/>
        <v>43.16</v>
      </c>
      <c r="CR52" s="292"/>
      <c r="CS52" s="292"/>
      <c r="CT52" s="292"/>
    </row>
    <row r="53" spans="1:98" ht="12.75">
      <c r="A53" s="246">
        <v>45</v>
      </c>
      <c r="B53" s="235" t="str">
        <f>Характеристика!B58</f>
        <v>Ленина  46 (лит Б)</v>
      </c>
      <c r="C53" s="266">
        <v>1872.1</v>
      </c>
      <c r="D53" s="74">
        <v>0.04</v>
      </c>
      <c r="E53" s="348">
        <v>0.06</v>
      </c>
      <c r="F53" s="349">
        <v>0.1</v>
      </c>
      <c r="G53" s="350">
        <f t="shared" si="0"/>
        <v>0.2</v>
      </c>
      <c r="H53" s="350">
        <v>0.15</v>
      </c>
      <c r="I53" s="349">
        <v>0.12</v>
      </c>
      <c r="J53" s="74">
        <v>0.04</v>
      </c>
      <c r="K53" s="349">
        <v>0.14</v>
      </c>
      <c r="L53" s="350">
        <f t="shared" si="1"/>
        <v>0.3</v>
      </c>
      <c r="M53" s="349">
        <v>0.05</v>
      </c>
      <c r="N53" s="349">
        <v>0.05</v>
      </c>
      <c r="O53" s="349">
        <v>0.05</v>
      </c>
      <c r="P53" s="349">
        <v>0.14</v>
      </c>
      <c r="Q53" s="350">
        <f t="shared" si="2"/>
        <v>0.29</v>
      </c>
      <c r="R53" s="349">
        <v>0.15</v>
      </c>
      <c r="S53" s="349">
        <v>0.14</v>
      </c>
      <c r="T53" s="350">
        <f t="shared" si="3"/>
        <v>0.29</v>
      </c>
      <c r="U53" s="349">
        <v>0.06</v>
      </c>
      <c r="V53" s="349">
        <v>0.02</v>
      </c>
      <c r="W53" s="349">
        <v>0.02</v>
      </c>
      <c r="X53" s="349">
        <v>0.12</v>
      </c>
      <c r="Y53" s="349">
        <v>0.21</v>
      </c>
      <c r="Z53" s="349">
        <v>0.15</v>
      </c>
      <c r="AA53" s="350">
        <f t="shared" si="4"/>
        <v>0.58</v>
      </c>
      <c r="AB53" s="349">
        <v>0.02</v>
      </c>
      <c r="AC53" s="349">
        <v>0.05</v>
      </c>
      <c r="AD53" s="349">
        <v>0.16</v>
      </c>
      <c r="AE53" s="350">
        <f t="shared" si="5"/>
        <v>0.23</v>
      </c>
      <c r="AF53" s="349">
        <v>0.04</v>
      </c>
      <c r="AG53" s="349">
        <v>0.04</v>
      </c>
      <c r="AH53" s="349">
        <v>0.15</v>
      </c>
      <c r="AI53" s="349">
        <v>0.15</v>
      </c>
      <c r="AJ53" s="349">
        <v>0.15</v>
      </c>
      <c r="AK53" s="350">
        <f t="shared" si="6"/>
        <v>0.53</v>
      </c>
      <c r="AL53" s="350">
        <v>0.03</v>
      </c>
      <c r="AM53" s="350">
        <v>0.2</v>
      </c>
      <c r="AN53" s="349">
        <v>0.04</v>
      </c>
      <c r="AO53" s="349">
        <v>0.14</v>
      </c>
      <c r="AP53" s="350">
        <f t="shared" si="7"/>
        <v>0.18</v>
      </c>
      <c r="AQ53" s="349">
        <v>0.16</v>
      </c>
      <c r="AR53" s="349">
        <v>0.16</v>
      </c>
      <c r="AS53" s="350">
        <f t="shared" si="8"/>
        <v>0.32</v>
      </c>
      <c r="AT53" s="349">
        <v>0.13</v>
      </c>
      <c r="AU53" s="349">
        <v>0.28</v>
      </c>
      <c r="AV53" s="350">
        <f t="shared" si="9"/>
        <v>0.41</v>
      </c>
      <c r="AW53" s="349">
        <v>0.34</v>
      </c>
      <c r="AX53" s="349">
        <v>0.44</v>
      </c>
      <c r="AY53" s="349">
        <v>0.74</v>
      </c>
      <c r="AZ53" s="349">
        <v>0.7</v>
      </c>
      <c r="BA53" s="349">
        <v>0.54</v>
      </c>
      <c r="BB53" s="349">
        <v>0.54</v>
      </c>
      <c r="BC53" s="349">
        <v>0.1</v>
      </c>
      <c r="BD53" s="349">
        <v>0.48</v>
      </c>
      <c r="BE53" s="349">
        <v>1.08</v>
      </c>
      <c r="BF53" s="349">
        <v>0.44</v>
      </c>
      <c r="BG53" s="349">
        <v>0.49</v>
      </c>
      <c r="BH53" s="349">
        <v>1.08</v>
      </c>
      <c r="BI53" s="350">
        <f t="shared" si="10"/>
        <v>6.97</v>
      </c>
      <c r="BJ53" s="350">
        <v>2.89</v>
      </c>
      <c r="BK53" s="350">
        <v>0.3</v>
      </c>
      <c r="BL53" s="349">
        <v>1.35</v>
      </c>
      <c r="BM53" s="349">
        <v>0.17</v>
      </c>
      <c r="BN53" s="349">
        <v>0.3</v>
      </c>
      <c r="BO53" s="349">
        <v>0.19</v>
      </c>
      <c r="BP53" s="350">
        <f t="shared" si="11"/>
        <v>2.01</v>
      </c>
      <c r="BQ53" s="349">
        <v>0.11</v>
      </c>
      <c r="BR53" s="349">
        <v>0.11</v>
      </c>
      <c r="BS53" s="349">
        <v>0.5</v>
      </c>
      <c r="BT53" s="349">
        <v>0.6</v>
      </c>
      <c r="BU53" s="349">
        <v>0.2</v>
      </c>
      <c r="BV53" s="350">
        <f t="shared" si="12"/>
        <v>1.52</v>
      </c>
      <c r="BW53" s="349">
        <v>0.82</v>
      </c>
      <c r="BX53" s="349">
        <v>0.5</v>
      </c>
      <c r="BY53" s="349">
        <v>0.18</v>
      </c>
      <c r="BZ53" s="349">
        <v>0.4</v>
      </c>
      <c r="CA53" s="350">
        <f t="shared" si="13"/>
        <v>1.9</v>
      </c>
      <c r="CB53" s="349">
        <v>0.22</v>
      </c>
      <c r="CC53" s="349">
        <v>4.57</v>
      </c>
      <c r="CD53" s="350">
        <f t="shared" si="14"/>
        <v>4.79</v>
      </c>
      <c r="CE53" s="350">
        <v>0.1</v>
      </c>
      <c r="CF53" s="350">
        <v>0.02</v>
      </c>
      <c r="CG53" s="349">
        <v>1.09</v>
      </c>
      <c r="CH53" s="349">
        <v>2.62</v>
      </c>
      <c r="CI53" s="349">
        <v>4.62</v>
      </c>
      <c r="CJ53" s="349">
        <v>1.2</v>
      </c>
      <c r="CK53" s="349">
        <v>0.8</v>
      </c>
      <c r="CL53" s="350">
        <f t="shared" si="15"/>
        <v>10.33</v>
      </c>
      <c r="CM53" s="349">
        <v>1.5</v>
      </c>
      <c r="CN53" s="349">
        <v>1.49</v>
      </c>
      <c r="CO53" s="350">
        <f t="shared" si="16"/>
        <v>2.99</v>
      </c>
      <c r="CP53" s="373">
        <f t="shared" si="17"/>
        <v>37.53</v>
      </c>
      <c r="CQ53" s="350">
        <f t="shared" si="18"/>
        <v>44.29</v>
      </c>
      <c r="CR53" s="292"/>
      <c r="CS53" s="292"/>
      <c r="CT53" s="292"/>
    </row>
    <row r="54" spans="1:98" ht="12.75">
      <c r="A54" s="246">
        <v>46</v>
      </c>
      <c r="B54" s="235" t="str">
        <f>Характеристика!B59</f>
        <v>Ленина  47</v>
      </c>
      <c r="C54" s="266">
        <v>3969.7</v>
      </c>
      <c r="D54" s="74">
        <v>0.04</v>
      </c>
      <c r="E54" s="348">
        <v>0.06</v>
      </c>
      <c r="F54" s="349">
        <v>0.05</v>
      </c>
      <c r="G54" s="350">
        <f t="shared" si="0"/>
        <v>0.15</v>
      </c>
      <c r="H54" s="350">
        <v>0.15</v>
      </c>
      <c r="I54" s="349">
        <v>0.12</v>
      </c>
      <c r="J54" s="74">
        <v>0.04</v>
      </c>
      <c r="K54" s="349">
        <v>0.14</v>
      </c>
      <c r="L54" s="350">
        <f t="shared" si="1"/>
        <v>0.3</v>
      </c>
      <c r="M54" s="349">
        <v>0.05</v>
      </c>
      <c r="N54" s="349">
        <v>0.05</v>
      </c>
      <c r="O54" s="349">
        <v>0.05</v>
      </c>
      <c r="P54" s="349">
        <v>0.14</v>
      </c>
      <c r="Q54" s="350">
        <f t="shared" si="2"/>
        <v>0.29</v>
      </c>
      <c r="R54" s="349">
        <v>0.15</v>
      </c>
      <c r="S54" s="349">
        <v>0.14</v>
      </c>
      <c r="T54" s="350">
        <f t="shared" si="3"/>
        <v>0.29</v>
      </c>
      <c r="U54" s="349">
        <v>0.06</v>
      </c>
      <c r="V54" s="349">
        <v>0.02</v>
      </c>
      <c r="W54" s="349">
        <v>0.02</v>
      </c>
      <c r="X54" s="349">
        <v>0.12</v>
      </c>
      <c r="Y54" s="349">
        <v>0.21</v>
      </c>
      <c r="Z54" s="349">
        <v>0.15</v>
      </c>
      <c r="AA54" s="350">
        <f t="shared" si="4"/>
        <v>0.58</v>
      </c>
      <c r="AB54" s="349">
        <v>0.02</v>
      </c>
      <c r="AC54" s="349">
        <v>0.05</v>
      </c>
      <c r="AD54" s="349">
        <v>0.16</v>
      </c>
      <c r="AE54" s="350">
        <f t="shared" si="5"/>
        <v>0.23</v>
      </c>
      <c r="AF54" s="349">
        <v>0.04</v>
      </c>
      <c r="AG54" s="349">
        <v>0.04</v>
      </c>
      <c r="AH54" s="349">
        <v>0.15</v>
      </c>
      <c r="AI54" s="349">
        <v>0.15</v>
      </c>
      <c r="AJ54" s="349">
        <v>0.15</v>
      </c>
      <c r="AK54" s="350">
        <f t="shared" si="6"/>
        <v>0.53</v>
      </c>
      <c r="AL54" s="350">
        <v>0.03</v>
      </c>
      <c r="AM54" s="350">
        <v>0.2</v>
      </c>
      <c r="AN54" s="349">
        <v>0.04</v>
      </c>
      <c r="AO54" s="349">
        <v>0.14</v>
      </c>
      <c r="AP54" s="350">
        <f t="shared" si="7"/>
        <v>0.18</v>
      </c>
      <c r="AQ54" s="349">
        <v>0.16</v>
      </c>
      <c r="AR54" s="349">
        <v>0.16</v>
      </c>
      <c r="AS54" s="350">
        <f t="shared" si="8"/>
        <v>0.32</v>
      </c>
      <c r="AT54" s="349">
        <v>0.13</v>
      </c>
      <c r="AU54" s="349">
        <v>0.28</v>
      </c>
      <c r="AV54" s="350">
        <f t="shared" si="9"/>
        <v>0.41</v>
      </c>
      <c r="AW54" s="349">
        <v>0.35</v>
      </c>
      <c r="AX54" s="349">
        <v>0.45</v>
      </c>
      <c r="AY54" s="349">
        <v>0.75</v>
      </c>
      <c r="AZ54" s="349">
        <v>0.71</v>
      </c>
      <c r="BA54" s="349">
        <v>0.55</v>
      </c>
      <c r="BB54" s="349">
        <v>0.55</v>
      </c>
      <c r="BC54" s="349">
        <v>0.1</v>
      </c>
      <c r="BD54" s="349">
        <v>0.49</v>
      </c>
      <c r="BE54" s="349">
        <v>1.1</v>
      </c>
      <c r="BF54" s="349">
        <v>0.45</v>
      </c>
      <c r="BG54" s="349">
        <v>0.5</v>
      </c>
      <c r="BH54" s="349">
        <v>1.1</v>
      </c>
      <c r="BI54" s="350">
        <f t="shared" si="10"/>
        <v>7.1</v>
      </c>
      <c r="BJ54" s="350">
        <v>2.89</v>
      </c>
      <c r="BK54" s="350">
        <v>0.3</v>
      </c>
      <c r="BL54" s="349">
        <v>1.34</v>
      </c>
      <c r="BM54" s="349">
        <v>0.17</v>
      </c>
      <c r="BN54" s="349">
        <v>0.3</v>
      </c>
      <c r="BO54" s="349">
        <v>0.15</v>
      </c>
      <c r="BP54" s="350">
        <f t="shared" si="11"/>
        <v>1.96</v>
      </c>
      <c r="BQ54" s="349">
        <v>0.11</v>
      </c>
      <c r="BR54" s="349">
        <v>0.11</v>
      </c>
      <c r="BS54" s="349">
        <v>0.51</v>
      </c>
      <c r="BT54" s="349">
        <v>0.55</v>
      </c>
      <c r="BU54" s="349">
        <v>0.2</v>
      </c>
      <c r="BV54" s="350">
        <f t="shared" si="12"/>
        <v>1.48</v>
      </c>
      <c r="BW54" s="349">
        <v>0.83</v>
      </c>
      <c r="BX54" s="349">
        <v>0.51</v>
      </c>
      <c r="BY54" s="349">
        <v>0.13</v>
      </c>
      <c r="BZ54" s="349">
        <v>0.41</v>
      </c>
      <c r="CA54" s="350">
        <f t="shared" si="13"/>
        <v>1.88</v>
      </c>
      <c r="CB54" s="349">
        <v>0.23</v>
      </c>
      <c r="CC54" s="349">
        <v>4.14</v>
      </c>
      <c r="CD54" s="350">
        <f t="shared" si="14"/>
        <v>4.37</v>
      </c>
      <c r="CE54" s="350">
        <v>0.05</v>
      </c>
      <c r="CF54" s="350">
        <v>0.02</v>
      </c>
      <c r="CG54" s="349">
        <v>1.09</v>
      </c>
      <c r="CH54" s="349">
        <v>2.33</v>
      </c>
      <c r="CI54" s="349">
        <v>4.33</v>
      </c>
      <c r="CJ54" s="349">
        <v>1.2</v>
      </c>
      <c r="CK54" s="349">
        <v>0.8</v>
      </c>
      <c r="CL54" s="350">
        <f t="shared" si="15"/>
        <v>9.75</v>
      </c>
      <c r="CM54" s="349">
        <v>1.5</v>
      </c>
      <c r="CN54" s="349">
        <v>1.49</v>
      </c>
      <c r="CO54" s="350">
        <f t="shared" si="16"/>
        <v>2.99</v>
      </c>
      <c r="CP54" s="373">
        <f t="shared" si="17"/>
        <v>36.45</v>
      </c>
      <c r="CQ54" s="350">
        <f t="shared" si="18"/>
        <v>43.01</v>
      </c>
      <c r="CR54" s="292"/>
      <c r="CS54" s="292"/>
      <c r="CT54" s="292"/>
    </row>
    <row r="55" spans="1:98" ht="12.75">
      <c r="A55" s="246">
        <v>47</v>
      </c>
      <c r="B55" s="235" t="str">
        <f>Характеристика!B60</f>
        <v>Ленина  48</v>
      </c>
      <c r="C55" s="266">
        <v>1914.7</v>
      </c>
      <c r="D55" s="74">
        <v>0.04</v>
      </c>
      <c r="E55" s="348">
        <v>0.06</v>
      </c>
      <c r="F55" s="349">
        <v>0.09</v>
      </c>
      <c r="G55" s="350">
        <f t="shared" si="0"/>
        <v>0.19</v>
      </c>
      <c r="H55" s="350">
        <v>0.15</v>
      </c>
      <c r="I55" s="349">
        <v>0.12</v>
      </c>
      <c r="J55" s="74">
        <v>0.04</v>
      </c>
      <c r="K55" s="349">
        <v>0.14</v>
      </c>
      <c r="L55" s="350">
        <f t="shared" si="1"/>
        <v>0.3</v>
      </c>
      <c r="M55" s="349">
        <v>0.05</v>
      </c>
      <c r="N55" s="349">
        <v>0.05</v>
      </c>
      <c r="O55" s="349">
        <v>0.05</v>
      </c>
      <c r="P55" s="349">
        <v>0.14</v>
      </c>
      <c r="Q55" s="350">
        <f t="shared" si="2"/>
        <v>0.29</v>
      </c>
      <c r="R55" s="349">
        <v>0.15</v>
      </c>
      <c r="S55" s="349">
        <v>0.14</v>
      </c>
      <c r="T55" s="350">
        <f t="shared" si="3"/>
        <v>0.29</v>
      </c>
      <c r="U55" s="349">
        <v>0.06</v>
      </c>
      <c r="V55" s="349">
        <v>0.02</v>
      </c>
      <c r="W55" s="349">
        <v>0.02</v>
      </c>
      <c r="X55" s="349">
        <v>0.12</v>
      </c>
      <c r="Y55" s="349">
        <v>0.21</v>
      </c>
      <c r="Z55" s="349">
        <v>0.15</v>
      </c>
      <c r="AA55" s="350">
        <f t="shared" si="4"/>
        <v>0.58</v>
      </c>
      <c r="AB55" s="349">
        <v>0.02</v>
      </c>
      <c r="AC55" s="349">
        <v>0.05</v>
      </c>
      <c r="AD55" s="349">
        <v>0.16</v>
      </c>
      <c r="AE55" s="350">
        <f t="shared" si="5"/>
        <v>0.23</v>
      </c>
      <c r="AF55" s="349">
        <v>0.04</v>
      </c>
      <c r="AG55" s="349">
        <v>0.04</v>
      </c>
      <c r="AH55" s="349">
        <v>0.15</v>
      </c>
      <c r="AI55" s="349">
        <v>0.15</v>
      </c>
      <c r="AJ55" s="349">
        <v>0.15</v>
      </c>
      <c r="AK55" s="350">
        <f t="shared" si="6"/>
        <v>0.53</v>
      </c>
      <c r="AL55" s="350">
        <v>0.03</v>
      </c>
      <c r="AM55" s="350">
        <v>0.2</v>
      </c>
      <c r="AN55" s="349">
        <v>0.04</v>
      </c>
      <c r="AO55" s="349">
        <v>0.14</v>
      </c>
      <c r="AP55" s="350">
        <f t="shared" si="7"/>
        <v>0.18</v>
      </c>
      <c r="AQ55" s="349">
        <v>0.16</v>
      </c>
      <c r="AR55" s="349">
        <v>0.16</v>
      </c>
      <c r="AS55" s="350">
        <f t="shared" si="8"/>
        <v>0.32</v>
      </c>
      <c r="AT55" s="349">
        <v>0.13</v>
      </c>
      <c r="AU55" s="349">
        <v>0.28</v>
      </c>
      <c r="AV55" s="350">
        <f t="shared" si="9"/>
        <v>0.41</v>
      </c>
      <c r="AW55" s="349">
        <v>0.34</v>
      </c>
      <c r="AX55" s="349">
        <v>0.44</v>
      </c>
      <c r="AY55" s="349">
        <v>0.73</v>
      </c>
      <c r="AZ55" s="349">
        <v>0.69</v>
      </c>
      <c r="BA55" s="349">
        <v>0.54</v>
      </c>
      <c r="BB55" s="349">
        <v>0.54</v>
      </c>
      <c r="BC55" s="349">
        <v>0.1</v>
      </c>
      <c r="BD55" s="349">
        <v>0.48</v>
      </c>
      <c r="BE55" s="349">
        <v>1.08</v>
      </c>
      <c r="BF55" s="349">
        <v>0.44</v>
      </c>
      <c r="BG55" s="349">
        <v>0.49</v>
      </c>
      <c r="BH55" s="349">
        <v>1.08</v>
      </c>
      <c r="BI55" s="350">
        <f t="shared" si="10"/>
        <v>6.95</v>
      </c>
      <c r="BJ55" s="350">
        <v>2.89</v>
      </c>
      <c r="BK55" s="350">
        <v>0.3</v>
      </c>
      <c r="BL55" s="349">
        <v>1.31</v>
      </c>
      <c r="BM55" s="349">
        <v>0.17</v>
      </c>
      <c r="BN55" s="349">
        <v>0.3</v>
      </c>
      <c r="BO55" s="349">
        <v>0.17</v>
      </c>
      <c r="BP55" s="350">
        <f t="shared" si="11"/>
        <v>1.95</v>
      </c>
      <c r="BQ55" s="349">
        <v>0.11</v>
      </c>
      <c r="BR55" s="349">
        <v>0.11</v>
      </c>
      <c r="BS55" s="349">
        <v>0.49</v>
      </c>
      <c r="BT55" s="349">
        <v>0.58</v>
      </c>
      <c r="BU55" s="349">
        <v>0.2</v>
      </c>
      <c r="BV55" s="350">
        <f t="shared" si="12"/>
        <v>1.49</v>
      </c>
      <c r="BW55" s="349">
        <v>0.81</v>
      </c>
      <c r="BX55" s="349">
        <v>0.49</v>
      </c>
      <c r="BY55" s="349">
        <v>0.16</v>
      </c>
      <c r="BZ55" s="349">
        <v>0.39</v>
      </c>
      <c r="CA55" s="350">
        <f t="shared" si="13"/>
        <v>1.85</v>
      </c>
      <c r="CB55" s="349">
        <v>0.21</v>
      </c>
      <c r="CC55" s="349">
        <v>4.04</v>
      </c>
      <c r="CD55" s="350">
        <f t="shared" si="14"/>
        <v>4.25</v>
      </c>
      <c r="CE55" s="350">
        <v>0.09</v>
      </c>
      <c r="CF55" s="350">
        <v>0.02</v>
      </c>
      <c r="CG55" s="349">
        <v>1.09</v>
      </c>
      <c r="CH55" s="349">
        <v>2.54</v>
      </c>
      <c r="CI55" s="349">
        <v>4.54</v>
      </c>
      <c r="CJ55" s="349">
        <v>1.2</v>
      </c>
      <c r="CK55" s="349">
        <v>0.8</v>
      </c>
      <c r="CL55" s="350">
        <f t="shared" si="15"/>
        <v>10.17</v>
      </c>
      <c r="CM55" s="349">
        <v>1.5</v>
      </c>
      <c r="CN55" s="349">
        <v>1.49</v>
      </c>
      <c r="CO55" s="350">
        <f t="shared" si="16"/>
        <v>2.99</v>
      </c>
      <c r="CP55" s="373">
        <f t="shared" si="17"/>
        <v>36.65</v>
      </c>
      <c r="CQ55" s="350">
        <f t="shared" si="18"/>
        <v>43.25</v>
      </c>
      <c r="CR55" s="292"/>
      <c r="CS55" s="292"/>
      <c r="CT55" s="292"/>
    </row>
    <row r="56" spans="1:98" ht="12.75">
      <c r="A56" s="246">
        <v>48</v>
      </c>
      <c r="B56" s="235" t="str">
        <f>Характеристика!B61</f>
        <v>Ленина  50</v>
      </c>
      <c r="C56" s="266">
        <v>1933.2</v>
      </c>
      <c r="D56" s="74">
        <v>0.05</v>
      </c>
      <c r="E56" s="348">
        <v>0.06</v>
      </c>
      <c r="F56" s="349">
        <v>0.09</v>
      </c>
      <c r="G56" s="350">
        <f t="shared" si="0"/>
        <v>0.2</v>
      </c>
      <c r="H56" s="350">
        <v>0.15</v>
      </c>
      <c r="I56" s="349">
        <v>0.12</v>
      </c>
      <c r="J56" s="74">
        <v>0.05</v>
      </c>
      <c r="K56" s="349">
        <v>0.14</v>
      </c>
      <c r="L56" s="350">
        <f t="shared" si="1"/>
        <v>0.31</v>
      </c>
      <c r="M56" s="349">
        <v>0.06</v>
      </c>
      <c r="N56" s="349">
        <v>0.06</v>
      </c>
      <c r="O56" s="349">
        <v>0.06</v>
      </c>
      <c r="P56" s="349">
        <v>0.14</v>
      </c>
      <c r="Q56" s="350">
        <f t="shared" si="2"/>
        <v>0.32</v>
      </c>
      <c r="R56" s="349">
        <v>0.15</v>
      </c>
      <c r="S56" s="349">
        <v>0.14</v>
      </c>
      <c r="T56" s="350">
        <f t="shared" si="3"/>
        <v>0.29</v>
      </c>
      <c r="U56" s="349">
        <v>0.06</v>
      </c>
      <c r="V56" s="349">
        <v>0.02</v>
      </c>
      <c r="W56" s="349">
        <v>0.02</v>
      </c>
      <c r="X56" s="349">
        <v>0.12</v>
      </c>
      <c r="Y56" s="349">
        <v>0.21</v>
      </c>
      <c r="Z56" s="349">
        <v>0.15</v>
      </c>
      <c r="AA56" s="350">
        <f t="shared" si="4"/>
        <v>0.58</v>
      </c>
      <c r="AB56" s="349">
        <v>0.02</v>
      </c>
      <c r="AC56" s="349">
        <v>0.06</v>
      </c>
      <c r="AD56" s="349">
        <v>0.16</v>
      </c>
      <c r="AE56" s="350">
        <f t="shared" si="5"/>
        <v>0.24</v>
      </c>
      <c r="AF56" s="349">
        <v>0.04</v>
      </c>
      <c r="AG56" s="349">
        <v>0.04</v>
      </c>
      <c r="AH56" s="349">
        <v>0.15</v>
      </c>
      <c r="AI56" s="349">
        <v>0.15</v>
      </c>
      <c r="AJ56" s="349">
        <v>0.15</v>
      </c>
      <c r="AK56" s="350">
        <f t="shared" si="6"/>
        <v>0.53</v>
      </c>
      <c r="AL56" s="350">
        <v>0.03</v>
      </c>
      <c r="AM56" s="350">
        <v>0.21</v>
      </c>
      <c r="AN56" s="349">
        <v>0.04</v>
      </c>
      <c r="AO56" s="349">
        <v>0.14</v>
      </c>
      <c r="AP56" s="350">
        <f t="shared" si="7"/>
        <v>0.18</v>
      </c>
      <c r="AQ56" s="349">
        <v>0.16</v>
      </c>
      <c r="AR56" s="349">
        <v>0.16</v>
      </c>
      <c r="AS56" s="350">
        <f t="shared" si="8"/>
        <v>0.32</v>
      </c>
      <c r="AT56" s="349">
        <v>0.13</v>
      </c>
      <c r="AU56" s="349">
        <v>0.31</v>
      </c>
      <c r="AV56" s="350">
        <f t="shared" si="9"/>
        <v>0.44</v>
      </c>
      <c r="AW56" s="349">
        <v>0.34</v>
      </c>
      <c r="AX56" s="349">
        <v>0.44</v>
      </c>
      <c r="AY56" s="349">
        <v>0.72</v>
      </c>
      <c r="AZ56" s="349">
        <v>0.68</v>
      </c>
      <c r="BA56" s="349">
        <v>0.54</v>
      </c>
      <c r="BB56" s="349">
        <v>0.54</v>
      </c>
      <c r="BC56" s="349">
        <v>0.1</v>
      </c>
      <c r="BD56" s="349">
        <v>0.48</v>
      </c>
      <c r="BE56" s="349">
        <v>1.08</v>
      </c>
      <c r="BF56" s="349">
        <v>0.44</v>
      </c>
      <c r="BG56" s="349">
        <v>0.49</v>
      </c>
      <c r="BH56" s="349">
        <v>1.08</v>
      </c>
      <c r="BI56" s="350">
        <f t="shared" si="10"/>
        <v>6.93</v>
      </c>
      <c r="BJ56" s="350">
        <v>2.89</v>
      </c>
      <c r="BK56" s="350">
        <v>0.3</v>
      </c>
      <c r="BL56" s="349">
        <v>1.4</v>
      </c>
      <c r="BM56" s="349">
        <v>0.17</v>
      </c>
      <c r="BN56" s="349">
        <v>0.3</v>
      </c>
      <c r="BO56" s="349">
        <v>0.18</v>
      </c>
      <c r="BP56" s="350">
        <f t="shared" si="11"/>
        <v>2.05</v>
      </c>
      <c r="BQ56" s="349">
        <v>0.11</v>
      </c>
      <c r="BR56" s="349">
        <v>0.11</v>
      </c>
      <c r="BS56" s="349">
        <v>0.48</v>
      </c>
      <c r="BT56" s="349">
        <v>0.57</v>
      </c>
      <c r="BU56" s="349">
        <v>0.2</v>
      </c>
      <c r="BV56" s="350">
        <f t="shared" si="12"/>
        <v>1.47</v>
      </c>
      <c r="BW56" s="349">
        <v>0.8</v>
      </c>
      <c r="BX56" s="349">
        <v>0.48</v>
      </c>
      <c r="BY56" s="349">
        <v>0.15</v>
      </c>
      <c r="BZ56" s="349">
        <v>0.38</v>
      </c>
      <c r="CA56" s="350">
        <f t="shared" si="13"/>
        <v>1.81</v>
      </c>
      <c r="CB56" s="349">
        <v>0.25</v>
      </c>
      <c r="CC56" s="349">
        <v>4.3</v>
      </c>
      <c r="CD56" s="350">
        <f t="shared" si="14"/>
        <v>4.55</v>
      </c>
      <c r="CE56" s="350">
        <v>0.09</v>
      </c>
      <c r="CF56" s="350">
        <v>0.02</v>
      </c>
      <c r="CG56" s="349">
        <v>1.09</v>
      </c>
      <c r="CH56" s="349">
        <v>2.22</v>
      </c>
      <c r="CI56" s="349">
        <v>4.25</v>
      </c>
      <c r="CJ56" s="349">
        <v>1.2</v>
      </c>
      <c r="CK56" s="349">
        <v>0.8</v>
      </c>
      <c r="CL56" s="350">
        <f t="shared" si="15"/>
        <v>9.56</v>
      </c>
      <c r="CM56" s="349">
        <v>1.5</v>
      </c>
      <c r="CN56" s="349">
        <v>1.49</v>
      </c>
      <c r="CO56" s="350">
        <f t="shared" si="16"/>
        <v>2.99</v>
      </c>
      <c r="CP56" s="373">
        <f t="shared" si="17"/>
        <v>36.46</v>
      </c>
      <c r="CQ56" s="350">
        <f t="shared" si="18"/>
        <v>43.02</v>
      </c>
      <c r="CR56" s="292"/>
      <c r="CS56" s="292"/>
      <c r="CT56" s="292"/>
    </row>
    <row r="57" spans="1:98" ht="12.75">
      <c r="A57" s="246">
        <v>49</v>
      </c>
      <c r="B57" s="235" t="str">
        <f>Характеристика!B62</f>
        <v>Ленина  51</v>
      </c>
      <c r="C57" s="266">
        <v>1989.9</v>
      </c>
      <c r="D57" s="74">
        <v>0.04</v>
      </c>
      <c r="E57" s="348">
        <v>0.06</v>
      </c>
      <c r="F57" s="349">
        <v>0.09</v>
      </c>
      <c r="G57" s="350">
        <f t="shared" si="0"/>
        <v>0.19</v>
      </c>
      <c r="H57" s="350">
        <v>0.15</v>
      </c>
      <c r="I57" s="349">
        <v>0.12</v>
      </c>
      <c r="J57" s="74">
        <v>0.04</v>
      </c>
      <c r="K57" s="349">
        <v>0.14</v>
      </c>
      <c r="L57" s="350">
        <f t="shared" si="1"/>
        <v>0.3</v>
      </c>
      <c r="M57" s="349">
        <v>0.05</v>
      </c>
      <c r="N57" s="349">
        <v>0.05</v>
      </c>
      <c r="O57" s="349">
        <v>0.05</v>
      </c>
      <c r="P57" s="349">
        <v>0.14</v>
      </c>
      <c r="Q57" s="350">
        <f t="shared" si="2"/>
        <v>0.29</v>
      </c>
      <c r="R57" s="349">
        <v>0.15</v>
      </c>
      <c r="S57" s="349">
        <v>0.14</v>
      </c>
      <c r="T57" s="350">
        <f t="shared" si="3"/>
        <v>0.29</v>
      </c>
      <c r="U57" s="349">
        <v>0.06</v>
      </c>
      <c r="V57" s="349">
        <v>0.02</v>
      </c>
      <c r="W57" s="349">
        <v>0.02</v>
      </c>
      <c r="X57" s="349">
        <v>0.12</v>
      </c>
      <c r="Y57" s="349">
        <v>0.21</v>
      </c>
      <c r="Z57" s="349">
        <v>0.15</v>
      </c>
      <c r="AA57" s="350">
        <f t="shared" si="4"/>
        <v>0.58</v>
      </c>
      <c r="AB57" s="349">
        <v>0.02</v>
      </c>
      <c r="AC57" s="349">
        <v>0.05</v>
      </c>
      <c r="AD57" s="349">
        <v>0.16</v>
      </c>
      <c r="AE57" s="350">
        <f t="shared" si="5"/>
        <v>0.23</v>
      </c>
      <c r="AF57" s="349">
        <v>0.04</v>
      </c>
      <c r="AG57" s="349">
        <v>0.04</v>
      </c>
      <c r="AH57" s="349">
        <v>0.15</v>
      </c>
      <c r="AI57" s="349">
        <v>0.15</v>
      </c>
      <c r="AJ57" s="349">
        <v>0.15</v>
      </c>
      <c r="AK57" s="350">
        <f t="shared" si="6"/>
        <v>0.53</v>
      </c>
      <c r="AL57" s="350">
        <v>0.03</v>
      </c>
      <c r="AM57" s="350">
        <v>0.2</v>
      </c>
      <c r="AN57" s="349">
        <v>0.04</v>
      </c>
      <c r="AO57" s="349">
        <v>0.14</v>
      </c>
      <c r="AP57" s="350">
        <f t="shared" si="7"/>
        <v>0.18</v>
      </c>
      <c r="AQ57" s="349">
        <v>0.16</v>
      </c>
      <c r="AR57" s="349">
        <v>0.16</v>
      </c>
      <c r="AS57" s="350">
        <f t="shared" si="8"/>
        <v>0.32</v>
      </c>
      <c r="AT57" s="349">
        <v>0.13</v>
      </c>
      <c r="AU57" s="349">
        <v>0.28</v>
      </c>
      <c r="AV57" s="350">
        <f t="shared" si="9"/>
        <v>0.41</v>
      </c>
      <c r="AW57" s="349">
        <v>0.29</v>
      </c>
      <c r="AX57" s="349">
        <v>0.39</v>
      </c>
      <c r="AY57" s="349">
        <v>0.79</v>
      </c>
      <c r="AZ57" s="349">
        <v>0.75</v>
      </c>
      <c r="BA57" s="349">
        <v>0.49</v>
      </c>
      <c r="BB57" s="349">
        <v>0.49</v>
      </c>
      <c r="BC57" s="349">
        <v>0.1</v>
      </c>
      <c r="BD57" s="349">
        <v>0.43</v>
      </c>
      <c r="BE57" s="349">
        <v>0.98</v>
      </c>
      <c r="BF57" s="349">
        <v>0.39</v>
      </c>
      <c r="BG57" s="349">
        <v>0.44</v>
      </c>
      <c r="BH57" s="349">
        <v>0.98</v>
      </c>
      <c r="BI57" s="350">
        <f t="shared" si="10"/>
        <v>6.52</v>
      </c>
      <c r="BJ57" s="350">
        <v>2.89</v>
      </c>
      <c r="BK57" s="350">
        <v>0.3</v>
      </c>
      <c r="BL57" s="349">
        <v>1.32</v>
      </c>
      <c r="BM57" s="349">
        <v>0.17</v>
      </c>
      <c r="BN57" s="349">
        <v>0.3</v>
      </c>
      <c r="BO57" s="349">
        <v>0.1</v>
      </c>
      <c r="BP57" s="350">
        <f t="shared" si="11"/>
        <v>1.89</v>
      </c>
      <c r="BQ57" s="349">
        <v>0.11</v>
      </c>
      <c r="BR57" s="349">
        <v>0.11</v>
      </c>
      <c r="BS57" s="349">
        <v>0.55</v>
      </c>
      <c r="BT57" s="349">
        <v>0.55</v>
      </c>
      <c r="BU57" s="349">
        <v>0.2</v>
      </c>
      <c r="BV57" s="350">
        <f t="shared" si="12"/>
        <v>1.52</v>
      </c>
      <c r="BW57" s="349">
        <v>0.87</v>
      </c>
      <c r="BX57" s="349">
        <v>0.55</v>
      </c>
      <c r="BY57" s="349">
        <v>0.13</v>
      </c>
      <c r="BZ57" s="349">
        <v>0.45</v>
      </c>
      <c r="CA57" s="350">
        <f t="shared" si="13"/>
        <v>2</v>
      </c>
      <c r="CB57" s="349">
        <v>0.32</v>
      </c>
      <c r="CC57" s="349">
        <v>4.26</v>
      </c>
      <c r="CD57" s="350">
        <f t="shared" si="14"/>
        <v>4.58</v>
      </c>
      <c r="CE57" s="350">
        <v>0.09</v>
      </c>
      <c r="CF57" s="350">
        <v>0.02</v>
      </c>
      <c r="CG57" s="349">
        <v>1.09</v>
      </c>
      <c r="CH57" s="349">
        <v>2.25</v>
      </c>
      <c r="CI57" s="349">
        <v>4.25</v>
      </c>
      <c r="CJ57" s="349">
        <v>1.2</v>
      </c>
      <c r="CK57" s="349">
        <v>0.8</v>
      </c>
      <c r="CL57" s="350">
        <f t="shared" si="15"/>
        <v>9.59</v>
      </c>
      <c r="CM57" s="349">
        <v>1.5</v>
      </c>
      <c r="CN57" s="349">
        <v>1.49</v>
      </c>
      <c r="CO57" s="350">
        <f t="shared" si="16"/>
        <v>2.99</v>
      </c>
      <c r="CP57" s="373">
        <f t="shared" si="17"/>
        <v>36.09</v>
      </c>
      <c r="CQ57" s="350">
        <f t="shared" si="18"/>
        <v>42.59</v>
      </c>
      <c r="CR57" s="292"/>
      <c r="CS57" s="292"/>
      <c r="CT57" s="292"/>
    </row>
    <row r="58" spans="1:98" ht="12.75">
      <c r="A58" s="246">
        <v>50</v>
      </c>
      <c r="B58" s="235" t="str">
        <f>Характеристика!B63</f>
        <v>Ленина  53</v>
      </c>
      <c r="C58" s="266">
        <v>1918.2</v>
      </c>
      <c r="D58" s="74">
        <v>0.04</v>
      </c>
      <c r="E58" s="348">
        <v>0.06</v>
      </c>
      <c r="F58" s="349">
        <v>0.09</v>
      </c>
      <c r="G58" s="350">
        <f t="shared" si="0"/>
        <v>0.19</v>
      </c>
      <c r="H58" s="350">
        <v>0.15</v>
      </c>
      <c r="I58" s="349">
        <v>0.12</v>
      </c>
      <c r="J58" s="74">
        <v>0.04</v>
      </c>
      <c r="K58" s="349">
        <v>0.14</v>
      </c>
      <c r="L58" s="350">
        <f t="shared" si="1"/>
        <v>0.3</v>
      </c>
      <c r="M58" s="349">
        <v>0.05</v>
      </c>
      <c r="N58" s="349">
        <v>0.05</v>
      </c>
      <c r="O58" s="349">
        <v>0.05</v>
      </c>
      <c r="P58" s="349">
        <v>0.14</v>
      </c>
      <c r="Q58" s="350">
        <f t="shared" si="2"/>
        <v>0.29</v>
      </c>
      <c r="R58" s="349">
        <v>0.15</v>
      </c>
      <c r="S58" s="349">
        <v>0.14</v>
      </c>
      <c r="T58" s="350">
        <f t="shared" si="3"/>
        <v>0.29</v>
      </c>
      <c r="U58" s="349">
        <v>0.06</v>
      </c>
      <c r="V58" s="349">
        <v>0.02</v>
      </c>
      <c r="W58" s="349">
        <v>0.02</v>
      </c>
      <c r="X58" s="349">
        <v>0.12</v>
      </c>
      <c r="Y58" s="349">
        <v>0.21</v>
      </c>
      <c r="Z58" s="349">
        <v>0.15</v>
      </c>
      <c r="AA58" s="350">
        <f t="shared" si="4"/>
        <v>0.58</v>
      </c>
      <c r="AB58" s="349">
        <v>0.02</v>
      </c>
      <c r="AC58" s="349">
        <v>0.05</v>
      </c>
      <c r="AD58" s="349">
        <v>0.16</v>
      </c>
      <c r="AE58" s="350">
        <f t="shared" si="5"/>
        <v>0.23</v>
      </c>
      <c r="AF58" s="349">
        <v>0.04</v>
      </c>
      <c r="AG58" s="349">
        <v>0.04</v>
      </c>
      <c r="AH58" s="349">
        <v>0.15</v>
      </c>
      <c r="AI58" s="349">
        <v>0.15</v>
      </c>
      <c r="AJ58" s="349">
        <v>0.15</v>
      </c>
      <c r="AK58" s="350">
        <f t="shared" si="6"/>
        <v>0.53</v>
      </c>
      <c r="AL58" s="350">
        <v>0.03</v>
      </c>
      <c r="AM58" s="350">
        <v>0.2</v>
      </c>
      <c r="AN58" s="349">
        <v>0.04</v>
      </c>
      <c r="AO58" s="349">
        <v>0.14</v>
      </c>
      <c r="AP58" s="350">
        <f t="shared" si="7"/>
        <v>0.18</v>
      </c>
      <c r="AQ58" s="349">
        <v>0.16</v>
      </c>
      <c r="AR58" s="349">
        <v>0.16</v>
      </c>
      <c r="AS58" s="350">
        <f t="shared" si="8"/>
        <v>0.32</v>
      </c>
      <c r="AT58" s="349">
        <v>0.13</v>
      </c>
      <c r="AU58" s="349">
        <v>0.28</v>
      </c>
      <c r="AV58" s="350">
        <f t="shared" si="9"/>
        <v>0.41</v>
      </c>
      <c r="AW58" s="349">
        <v>0.29</v>
      </c>
      <c r="AX58" s="349">
        <v>0.39</v>
      </c>
      <c r="AY58" s="349">
        <v>0.73</v>
      </c>
      <c r="AZ58" s="349">
        <v>0.69</v>
      </c>
      <c r="BA58" s="349">
        <v>0.49</v>
      </c>
      <c r="BB58" s="349">
        <v>0.49</v>
      </c>
      <c r="BC58" s="349">
        <v>0.1</v>
      </c>
      <c r="BD58" s="349">
        <v>0.43</v>
      </c>
      <c r="BE58" s="349">
        <v>0.98</v>
      </c>
      <c r="BF58" s="349">
        <v>0.39</v>
      </c>
      <c r="BG58" s="349">
        <v>0.44</v>
      </c>
      <c r="BH58" s="349">
        <v>0.98</v>
      </c>
      <c r="BI58" s="350">
        <f t="shared" si="10"/>
        <v>6.4</v>
      </c>
      <c r="BJ58" s="350">
        <v>2.89</v>
      </c>
      <c r="BK58" s="350">
        <v>0.3</v>
      </c>
      <c r="BL58" s="349">
        <v>1.41</v>
      </c>
      <c r="BM58" s="349">
        <v>0.17</v>
      </c>
      <c r="BN58" s="349">
        <v>0.3</v>
      </c>
      <c r="BO58" s="349">
        <v>0.1</v>
      </c>
      <c r="BP58" s="350">
        <f t="shared" si="11"/>
        <v>1.98</v>
      </c>
      <c r="BQ58" s="349">
        <v>0.11</v>
      </c>
      <c r="BR58" s="349">
        <v>0.11</v>
      </c>
      <c r="BS58" s="349">
        <v>0.49</v>
      </c>
      <c r="BT58" s="349">
        <v>0.58</v>
      </c>
      <c r="BU58" s="349">
        <v>0.2</v>
      </c>
      <c r="BV58" s="350">
        <f t="shared" si="12"/>
        <v>1.49</v>
      </c>
      <c r="BW58" s="349">
        <v>0.81</v>
      </c>
      <c r="BX58" s="349">
        <v>0.49</v>
      </c>
      <c r="BY58" s="349">
        <v>0.16</v>
      </c>
      <c r="BZ58" s="349">
        <v>0.39</v>
      </c>
      <c r="CA58" s="350">
        <f t="shared" si="13"/>
        <v>1.85</v>
      </c>
      <c r="CB58" s="349">
        <v>0.29</v>
      </c>
      <c r="CC58" s="349">
        <v>4.32</v>
      </c>
      <c r="CD58" s="350">
        <f t="shared" si="14"/>
        <v>4.61</v>
      </c>
      <c r="CE58" s="350">
        <v>0.09</v>
      </c>
      <c r="CF58" s="350">
        <v>0.02</v>
      </c>
      <c r="CG58" s="349">
        <v>1.09</v>
      </c>
      <c r="CH58" s="349">
        <v>2.49</v>
      </c>
      <c r="CI58" s="349">
        <v>4.5</v>
      </c>
      <c r="CJ58" s="349">
        <v>1.2</v>
      </c>
      <c r="CK58" s="349">
        <v>0.8</v>
      </c>
      <c r="CL58" s="350">
        <f t="shared" si="15"/>
        <v>10.08</v>
      </c>
      <c r="CM58" s="349">
        <v>1.5</v>
      </c>
      <c r="CN58" s="349">
        <v>1.49</v>
      </c>
      <c r="CO58" s="350">
        <f t="shared" si="16"/>
        <v>2.99</v>
      </c>
      <c r="CP58" s="373">
        <f t="shared" si="17"/>
        <v>36.4</v>
      </c>
      <c r="CQ58" s="350">
        <f t="shared" si="18"/>
        <v>42.95</v>
      </c>
      <c r="CR58" s="292"/>
      <c r="CS58" s="292"/>
      <c r="CT58" s="292"/>
    </row>
    <row r="59" spans="1:98" ht="12.75">
      <c r="A59" s="246">
        <v>51</v>
      </c>
      <c r="B59" s="235" t="str">
        <f>Характеристика!B64</f>
        <v>Ленина  55</v>
      </c>
      <c r="C59" s="266">
        <v>1926.2</v>
      </c>
      <c r="D59" s="74">
        <v>0.05</v>
      </c>
      <c r="E59" s="348">
        <v>0.06</v>
      </c>
      <c r="F59" s="349">
        <v>0.09</v>
      </c>
      <c r="G59" s="350">
        <f t="shared" si="0"/>
        <v>0.2</v>
      </c>
      <c r="H59" s="350">
        <v>0.15</v>
      </c>
      <c r="I59" s="349">
        <v>0.12</v>
      </c>
      <c r="J59" s="74">
        <v>0.05</v>
      </c>
      <c r="K59" s="349">
        <v>0.14</v>
      </c>
      <c r="L59" s="350">
        <f t="shared" si="1"/>
        <v>0.31</v>
      </c>
      <c r="M59" s="349">
        <v>0.06</v>
      </c>
      <c r="N59" s="349">
        <v>0.06</v>
      </c>
      <c r="O59" s="349">
        <v>0.06</v>
      </c>
      <c r="P59" s="349">
        <v>0.14</v>
      </c>
      <c r="Q59" s="350">
        <f t="shared" si="2"/>
        <v>0.32</v>
      </c>
      <c r="R59" s="349">
        <v>0.15</v>
      </c>
      <c r="S59" s="349">
        <v>0.14</v>
      </c>
      <c r="T59" s="350">
        <f t="shared" si="3"/>
        <v>0.29</v>
      </c>
      <c r="U59" s="349">
        <v>0.06</v>
      </c>
      <c r="V59" s="349">
        <v>0.02</v>
      </c>
      <c r="W59" s="349">
        <v>0.02</v>
      </c>
      <c r="X59" s="349">
        <v>0.12</v>
      </c>
      <c r="Y59" s="349">
        <v>0.21</v>
      </c>
      <c r="Z59" s="349">
        <v>0.15</v>
      </c>
      <c r="AA59" s="350">
        <f t="shared" si="4"/>
        <v>0.58</v>
      </c>
      <c r="AB59" s="349">
        <v>0.02</v>
      </c>
      <c r="AC59" s="349">
        <v>0.06</v>
      </c>
      <c r="AD59" s="349">
        <v>0.16</v>
      </c>
      <c r="AE59" s="350">
        <f t="shared" si="5"/>
        <v>0.24</v>
      </c>
      <c r="AF59" s="349">
        <v>0.04</v>
      </c>
      <c r="AG59" s="349">
        <v>0.04</v>
      </c>
      <c r="AH59" s="349">
        <v>0.15</v>
      </c>
      <c r="AI59" s="349">
        <v>0.15</v>
      </c>
      <c r="AJ59" s="349">
        <v>0.15</v>
      </c>
      <c r="AK59" s="350">
        <f t="shared" si="6"/>
        <v>0.53</v>
      </c>
      <c r="AL59" s="350">
        <v>0.03</v>
      </c>
      <c r="AM59" s="350">
        <v>0.21</v>
      </c>
      <c r="AN59" s="349">
        <v>0.04</v>
      </c>
      <c r="AO59" s="349">
        <v>0.14</v>
      </c>
      <c r="AP59" s="350">
        <f t="shared" si="7"/>
        <v>0.18</v>
      </c>
      <c r="AQ59" s="349">
        <v>0.16</v>
      </c>
      <c r="AR59" s="349">
        <v>0.16</v>
      </c>
      <c r="AS59" s="350">
        <f t="shared" si="8"/>
        <v>0.32</v>
      </c>
      <c r="AT59" s="349">
        <v>0.13</v>
      </c>
      <c r="AU59" s="349">
        <v>0.31</v>
      </c>
      <c r="AV59" s="350">
        <f t="shared" si="9"/>
        <v>0.44</v>
      </c>
      <c r="AW59" s="349">
        <v>0.29</v>
      </c>
      <c r="AX59" s="349">
        <v>0.39</v>
      </c>
      <c r="AY59" s="349">
        <v>0.72</v>
      </c>
      <c r="AZ59" s="349">
        <v>0.68</v>
      </c>
      <c r="BA59" s="349">
        <v>0.49</v>
      </c>
      <c r="BB59" s="349">
        <v>0.49</v>
      </c>
      <c r="BC59" s="349">
        <v>0.1</v>
      </c>
      <c r="BD59" s="349">
        <v>0.43</v>
      </c>
      <c r="BE59" s="349">
        <v>0.98</v>
      </c>
      <c r="BF59" s="349">
        <v>0.39</v>
      </c>
      <c r="BG59" s="349">
        <v>0.44</v>
      </c>
      <c r="BH59" s="349">
        <v>0.98</v>
      </c>
      <c r="BI59" s="350">
        <f t="shared" si="10"/>
        <v>6.38</v>
      </c>
      <c r="BJ59" s="350">
        <v>2.89</v>
      </c>
      <c r="BK59" s="350">
        <v>0.3</v>
      </c>
      <c r="BL59" s="349">
        <v>0.66</v>
      </c>
      <c r="BM59" s="349">
        <v>0.17</v>
      </c>
      <c r="BN59" s="349">
        <v>0.3</v>
      </c>
      <c r="BO59" s="349">
        <v>0.1</v>
      </c>
      <c r="BP59" s="350">
        <f t="shared" si="11"/>
        <v>1.23</v>
      </c>
      <c r="BQ59" s="349">
        <v>0.11</v>
      </c>
      <c r="BR59" s="349">
        <v>0.11</v>
      </c>
      <c r="BS59" s="349">
        <v>0.48</v>
      </c>
      <c r="BT59" s="349">
        <v>0.57</v>
      </c>
      <c r="BU59" s="349">
        <v>0.2</v>
      </c>
      <c r="BV59" s="350">
        <f t="shared" si="12"/>
        <v>1.47</v>
      </c>
      <c r="BW59" s="349">
        <v>0.8</v>
      </c>
      <c r="BX59" s="349">
        <v>0.48</v>
      </c>
      <c r="BY59" s="349">
        <v>0.15</v>
      </c>
      <c r="BZ59" s="349">
        <v>0.38</v>
      </c>
      <c r="CA59" s="350">
        <f t="shared" si="13"/>
        <v>1.81</v>
      </c>
      <c r="CB59" s="349">
        <v>0.32</v>
      </c>
      <c r="CC59" s="349">
        <v>4.46</v>
      </c>
      <c r="CD59" s="350">
        <f t="shared" si="14"/>
        <v>4.78</v>
      </c>
      <c r="CE59" s="350">
        <v>0.09</v>
      </c>
      <c r="CF59" s="350">
        <v>0.02</v>
      </c>
      <c r="CG59" s="349">
        <v>1.09</v>
      </c>
      <c r="CH59" s="349">
        <v>2.22</v>
      </c>
      <c r="CI59" s="349">
        <v>4.25</v>
      </c>
      <c r="CJ59" s="349">
        <v>1.2</v>
      </c>
      <c r="CK59" s="349">
        <v>0.8</v>
      </c>
      <c r="CL59" s="350">
        <f t="shared" si="15"/>
        <v>9.56</v>
      </c>
      <c r="CM59" s="349">
        <v>1.5</v>
      </c>
      <c r="CN59" s="349">
        <v>1.49</v>
      </c>
      <c r="CO59" s="350">
        <f t="shared" si="16"/>
        <v>2.99</v>
      </c>
      <c r="CP59" s="373">
        <f t="shared" si="17"/>
        <v>35.32</v>
      </c>
      <c r="CQ59" s="350">
        <f t="shared" si="18"/>
        <v>41.68</v>
      </c>
      <c r="CR59" s="292"/>
      <c r="CS59" s="292"/>
      <c r="CT59" s="292"/>
    </row>
    <row r="60" spans="1:98" ht="12.75">
      <c r="A60" s="246">
        <v>52</v>
      </c>
      <c r="B60" s="235" t="str">
        <f>Характеристика!B65</f>
        <v>Ленина  57</v>
      </c>
      <c r="C60" s="266">
        <v>1941</v>
      </c>
      <c r="D60" s="74">
        <v>0.05</v>
      </c>
      <c r="E60" s="348">
        <v>0.06</v>
      </c>
      <c r="F60" s="349">
        <v>0.09</v>
      </c>
      <c r="G60" s="350">
        <f t="shared" si="0"/>
        <v>0.2</v>
      </c>
      <c r="H60" s="350">
        <v>0.15</v>
      </c>
      <c r="I60" s="349">
        <v>0.12</v>
      </c>
      <c r="J60" s="74">
        <v>0.05</v>
      </c>
      <c r="K60" s="349">
        <v>0.14</v>
      </c>
      <c r="L60" s="350">
        <f t="shared" si="1"/>
        <v>0.31</v>
      </c>
      <c r="M60" s="349">
        <v>0.06</v>
      </c>
      <c r="N60" s="349">
        <v>0.06</v>
      </c>
      <c r="O60" s="349">
        <v>0.06</v>
      </c>
      <c r="P60" s="349">
        <v>0.14</v>
      </c>
      <c r="Q60" s="350">
        <f t="shared" si="2"/>
        <v>0.32</v>
      </c>
      <c r="R60" s="349">
        <v>0.15</v>
      </c>
      <c r="S60" s="349">
        <v>0.14</v>
      </c>
      <c r="T60" s="350">
        <f t="shared" si="3"/>
        <v>0.29</v>
      </c>
      <c r="U60" s="349">
        <v>0.06</v>
      </c>
      <c r="V60" s="349">
        <v>0.02</v>
      </c>
      <c r="W60" s="349">
        <v>0.02</v>
      </c>
      <c r="X60" s="349">
        <v>0.12</v>
      </c>
      <c r="Y60" s="349">
        <v>0.21</v>
      </c>
      <c r="Z60" s="349">
        <v>0.15</v>
      </c>
      <c r="AA60" s="350">
        <f t="shared" si="4"/>
        <v>0.58</v>
      </c>
      <c r="AB60" s="349">
        <v>0.02</v>
      </c>
      <c r="AC60" s="349">
        <v>0.06</v>
      </c>
      <c r="AD60" s="349">
        <v>0.16</v>
      </c>
      <c r="AE60" s="350">
        <f t="shared" si="5"/>
        <v>0.24</v>
      </c>
      <c r="AF60" s="349">
        <v>0.04</v>
      </c>
      <c r="AG60" s="349">
        <v>0.04</v>
      </c>
      <c r="AH60" s="349">
        <v>0.15</v>
      </c>
      <c r="AI60" s="349">
        <v>0.15</v>
      </c>
      <c r="AJ60" s="349">
        <v>0.15</v>
      </c>
      <c r="AK60" s="350">
        <f t="shared" si="6"/>
        <v>0.53</v>
      </c>
      <c r="AL60" s="350">
        <v>0.03</v>
      </c>
      <c r="AM60" s="350">
        <v>0.21</v>
      </c>
      <c r="AN60" s="349">
        <v>0.04</v>
      </c>
      <c r="AO60" s="349">
        <v>0.14</v>
      </c>
      <c r="AP60" s="350">
        <f t="shared" si="7"/>
        <v>0.18</v>
      </c>
      <c r="AQ60" s="349">
        <v>0.16</v>
      </c>
      <c r="AR60" s="349">
        <v>0.16</v>
      </c>
      <c r="AS60" s="350">
        <f t="shared" si="8"/>
        <v>0.32</v>
      </c>
      <c r="AT60" s="349">
        <v>0.13</v>
      </c>
      <c r="AU60" s="349">
        <v>0.31</v>
      </c>
      <c r="AV60" s="350">
        <f t="shared" si="9"/>
        <v>0.44</v>
      </c>
      <c r="AW60" s="349">
        <v>0.31</v>
      </c>
      <c r="AX60" s="349">
        <v>0.41</v>
      </c>
      <c r="AY60" s="349">
        <v>0.72</v>
      </c>
      <c r="AZ60" s="349">
        <v>0.68</v>
      </c>
      <c r="BA60" s="349">
        <v>0.51</v>
      </c>
      <c r="BB60" s="349">
        <v>0.51</v>
      </c>
      <c r="BC60" s="349">
        <v>0.1</v>
      </c>
      <c r="BD60" s="349">
        <v>0.45</v>
      </c>
      <c r="BE60" s="349">
        <v>1.02</v>
      </c>
      <c r="BF60" s="349">
        <v>0.41</v>
      </c>
      <c r="BG60" s="349">
        <v>0.46</v>
      </c>
      <c r="BH60" s="349">
        <v>1.02</v>
      </c>
      <c r="BI60" s="350">
        <f t="shared" si="10"/>
        <v>6.6</v>
      </c>
      <c r="BJ60" s="350">
        <v>2.89</v>
      </c>
      <c r="BK60" s="350">
        <v>0.3</v>
      </c>
      <c r="BL60" s="349">
        <v>1.37</v>
      </c>
      <c r="BM60" s="349">
        <v>0.17</v>
      </c>
      <c r="BN60" s="349">
        <v>0.3</v>
      </c>
      <c r="BO60" s="349">
        <v>0.12</v>
      </c>
      <c r="BP60" s="350">
        <f t="shared" si="11"/>
        <v>1.96</v>
      </c>
      <c r="BQ60" s="349">
        <v>0.11</v>
      </c>
      <c r="BR60" s="349">
        <v>0.11</v>
      </c>
      <c r="BS60" s="349">
        <v>0.48</v>
      </c>
      <c r="BT60" s="349">
        <v>0.57</v>
      </c>
      <c r="BU60" s="349">
        <v>0.2</v>
      </c>
      <c r="BV60" s="350">
        <f t="shared" si="12"/>
        <v>1.47</v>
      </c>
      <c r="BW60" s="349">
        <v>0.8</v>
      </c>
      <c r="BX60" s="349">
        <v>0.48</v>
      </c>
      <c r="BY60" s="349">
        <v>0.15</v>
      </c>
      <c r="BZ60" s="349">
        <v>0.38</v>
      </c>
      <c r="CA60" s="350">
        <f t="shared" si="13"/>
        <v>1.81</v>
      </c>
      <c r="CB60" s="349">
        <v>0.2</v>
      </c>
      <c r="CC60" s="349">
        <v>4.65</v>
      </c>
      <c r="CD60" s="350">
        <f t="shared" si="14"/>
        <v>4.85</v>
      </c>
      <c r="CE60" s="350">
        <v>0.09</v>
      </c>
      <c r="CF60" s="350">
        <v>0.02</v>
      </c>
      <c r="CG60" s="349">
        <v>1.09</v>
      </c>
      <c r="CH60" s="349">
        <v>2.33</v>
      </c>
      <c r="CI60" s="349">
        <v>4.33</v>
      </c>
      <c r="CJ60" s="349">
        <v>1.2</v>
      </c>
      <c r="CK60" s="349">
        <v>0.8</v>
      </c>
      <c r="CL60" s="350">
        <f t="shared" si="15"/>
        <v>9.75</v>
      </c>
      <c r="CM60" s="349">
        <v>1.5</v>
      </c>
      <c r="CN60" s="349">
        <v>1.49</v>
      </c>
      <c r="CO60" s="350">
        <f t="shared" si="16"/>
        <v>2.99</v>
      </c>
      <c r="CP60" s="373">
        <f t="shared" si="17"/>
        <v>36.53</v>
      </c>
      <c r="CQ60" s="350">
        <f t="shared" si="18"/>
        <v>43.11</v>
      </c>
      <c r="CR60" s="292"/>
      <c r="CS60" s="292"/>
      <c r="CT60" s="292"/>
    </row>
    <row r="61" spans="1:98" ht="12.75">
      <c r="A61" s="246">
        <v>53</v>
      </c>
      <c r="B61" s="235" t="str">
        <f>Характеристика!B66</f>
        <v>Ленина  59</v>
      </c>
      <c r="C61" s="266">
        <v>1502</v>
      </c>
      <c r="D61" s="74">
        <v>0.04</v>
      </c>
      <c r="E61" s="348">
        <v>0.06</v>
      </c>
      <c r="F61" s="349">
        <v>0.03</v>
      </c>
      <c r="G61" s="350">
        <f t="shared" si="0"/>
        <v>0.13</v>
      </c>
      <c r="H61" s="350">
        <v>0.15</v>
      </c>
      <c r="I61" s="349">
        <v>0.12</v>
      </c>
      <c r="J61" s="74">
        <v>0.04</v>
      </c>
      <c r="K61" s="349">
        <v>0.14</v>
      </c>
      <c r="L61" s="350">
        <f t="shared" si="1"/>
        <v>0.3</v>
      </c>
      <c r="M61" s="349">
        <v>0.05</v>
      </c>
      <c r="N61" s="349">
        <v>0.05</v>
      </c>
      <c r="O61" s="349">
        <v>0.05</v>
      </c>
      <c r="P61" s="349">
        <v>0.14</v>
      </c>
      <c r="Q61" s="350">
        <f t="shared" si="2"/>
        <v>0.29</v>
      </c>
      <c r="R61" s="349">
        <v>0.15</v>
      </c>
      <c r="S61" s="349">
        <v>0.14</v>
      </c>
      <c r="T61" s="350">
        <f t="shared" si="3"/>
        <v>0.29</v>
      </c>
      <c r="U61" s="349">
        <v>0.06</v>
      </c>
      <c r="V61" s="349">
        <v>0.02</v>
      </c>
      <c r="W61" s="349">
        <v>0.02</v>
      </c>
      <c r="X61" s="349">
        <v>0.12</v>
      </c>
      <c r="Y61" s="349">
        <v>0.21</v>
      </c>
      <c r="Z61" s="349">
        <v>0.15</v>
      </c>
      <c r="AA61" s="350">
        <f t="shared" si="4"/>
        <v>0.58</v>
      </c>
      <c r="AB61" s="349">
        <v>0.02</v>
      </c>
      <c r="AC61" s="349">
        <v>0.05</v>
      </c>
      <c r="AD61" s="349">
        <v>0.16</v>
      </c>
      <c r="AE61" s="350">
        <f t="shared" si="5"/>
        <v>0.23</v>
      </c>
      <c r="AF61" s="349">
        <v>0.04</v>
      </c>
      <c r="AG61" s="349">
        <v>0.04</v>
      </c>
      <c r="AH61" s="349">
        <v>0.15</v>
      </c>
      <c r="AI61" s="349">
        <v>0.15</v>
      </c>
      <c r="AJ61" s="349">
        <v>0.15</v>
      </c>
      <c r="AK61" s="350">
        <f t="shared" si="6"/>
        <v>0.53</v>
      </c>
      <c r="AL61" s="350">
        <v>0.03</v>
      </c>
      <c r="AM61" s="350">
        <v>0.2</v>
      </c>
      <c r="AN61" s="349">
        <v>0.04</v>
      </c>
      <c r="AO61" s="349">
        <v>0.14</v>
      </c>
      <c r="AP61" s="350">
        <f t="shared" si="7"/>
        <v>0.18</v>
      </c>
      <c r="AQ61" s="349">
        <v>0.16</v>
      </c>
      <c r="AR61" s="349">
        <v>0.16</v>
      </c>
      <c r="AS61" s="350">
        <f t="shared" si="8"/>
        <v>0.32</v>
      </c>
      <c r="AT61" s="349">
        <v>0.13</v>
      </c>
      <c r="AU61" s="349">
        <v>0.28</v>
      </c>
      <c r="AV61" s="350">
        <f t="shared" si="9"/>
        <v>0.41</v>
      </c>
      <c r="AW61" s="349">
        <v>0.31</v>
      </c>
      <c r="AX61" s="349">
        <v>0.41</v>
      </c>
      <c r="AY61" s="349">
        <v>0.76</v>
      </c>
      <c r="AZ61" s="349">
        <v>0.72</v>
      </c>
      <c r="BA61" s="349">
        <v>0.51</v>
      </c>
      <c r="BB61" s="349">
        <v>0.51</v>
      </c>
      <c r="BC61" s="349">
        <v>0.1</v>
      </c>
      <c r="BD61" s="349">
        <v>0.45</v>
      </c>
      <c r="BE61" s="349">
        <v>1.02</v>
      </c>
      <c r="BF61" s="349">
        <v>0.41</v>
      </c>
      <c r="BG61" s="349">
        <v>0.46</v>
      </c>
      <c r="BH61" s="349">
        <v>1.02</v>
      </c>
      <c r="BI61" s="350">
        <f t="shared" si="10"/>
        <v>6.68</v>
      </c>
      <c r="BJ61" s="350">
        <v>2.89</v>
      </c>
      <c r="BK61" s="350">
        <v>0.3</v>
      </c>
      <c r="BL61" s="349">
        <v>1.39</v>
      </c>
      <c r="BM61" s="349">
        <v>0.17</v>
      </c>
      <c r="BN61" s="349">
        <v>0.3</v>
      </c>
      <c r="BO61" s="349">
        <v>0.23</v>
      </c>
      <c r="BP61" s="350">
        <f t="shared" si="11"/>
        <v>2.09</v>
      </c>
      <c r="BQ61" s="349">
        <v>0.14</v>
      </c>
      <c r="BR61" s="349">
        <v>0.14</v>
      </c>
      <c r="BS61" s="349">
        <v>0.52</v>
      </c>
      <c r="BT61" s="349">
        <v>0.57</v>
      </c>
      <c r="BU61" s="349">
        <v>0.2</v>
      </c>
      <c r="BV61" s="350">
        <f t="shared" si="12"/>
        <v>1.57</v>
      </c>
      <c r="BW61" s="349">
        <v>0.84</v>
      </c>
      <c r="BX61" s="349">
        <v>0.52</v>
      </c>
      <c r="BY61" s="349">
        <v>0.15</v>
      </c>
      <c r="BZ61" s="349">
        <v>0.42</v>
      </c>
      <c r="CA61" s="350">
        <f t="shared" si="13"/>
        <v>1.93</v>
      </c>
      <c r="CB61" s="349">
        <v>0.24</v>
      </c>
      <c r="CC61" s="349">
        <v>5.04</v>
      </c>
      <c r="CD61" s="350">
        <f t="shared" si="14"/>
        <v>5.28</v>
      </c>
      <c r="CE61" s="350">
        <v>0.1</v>
      </c>
      <c r="CF61" s="350">
        <v>0.02</v>
      </c>
      <c r="CG61" s="349">
        <v>1.09</v>
      </c>
      <c r="CH61" s="349">
        <v>2.8</v>
      </c>
      <c r="CI61" s="349">
        <v>4.8</v>
      </c>
      <c r="CJ61" s="349">
        <v>1.2</v>
      </c>
      <c r="CK61" s="349">
        <v>0.8</v>
      </c>
      <c r="CL61" s="350">
        <f t="shared" si="15"/>
        <v>10.69</v>
      </c>
      <c r="CM61" s="349">
        <v>1.5</v>
      </c>
      <c r="CN61" s="349">
        <v>1.49</v>
      </c>
      <c r="CO61" s="350">
        <f t="shared" si="16"/>
        <v>2.99</v>
      </c>
      <c r="CP61" s="373">
        <f t="shared" si="17"/>
        <v>38.18</v>
      </c>
      <c r="CQ61" s="350">
        <f t="shared" si="18"/>
        <v>45.05</v>
      </c>
      <c r="CR61" s="292"/>
      <c r="CS61" s="292"/>
      <c r="CT61" s="292"/>
    </row>
    <row r="62" spans="1:98" ht="12.75">
      <c r="A62" s="246">
        <v>54</v>
      </c>
      <c r="B62" s="235" t="str">
        <f>Характеристика!B67</f>
        <v>Ленина  61</v>
      </c>
      <c r="C62" s="266">
        <v>1409</v>
      </c>
      <c r="D62" s="74">
        <v>0.04</v>
      </c>
      <c r="E62" s="348">
        <v>0.06</v>
      </c>
      <c r="F62" s="349">
        <v>0.03</v>
      </c>
      <c r="G62" s="350">
        <f t="shared" si="0"/>
        <v>0.13</v>
      </c>
      <c r="H62" s="350">
        <v>0.15</v>
      </c>
      <c r="I62" s="349">
        <v>0.12</v>
      </c>
      <c r="J62" s="74">
        <v>0.04</v>
      </c>
      <c r="K62" s="349">
        <v>0.14</v>
      </c>
      <c r="L62" s="350">
        <f t="shared" si="1"/>
        <v>0.3</v>
      </c>
      <c r="M62" s="349">
        <v>0.05</v>
      </c>
      <c r="N62" s="349">
        <v>0.05</v>
      </c>
      <c r="O62" s="349">
        <v>0.05</v>
      </c>
      <c r="P62" s="349">
        <v>0.14</v>
      </c>
      <c r="Q62" s="350">
        <f t="shared" si="2"/>
        <v>0.29</v>
      </c>
      <c r="R62" s="349">
        <v>0.15</v>
      </c>
      <c r="S62" s="349">
        <v>0.14</v>
      </c>
      <c r="T62" s="350">
        <f t="shared" si="3"/>
        <v>0.29</v>
      </c>
      <c r="U62" s="349">
        <v>0.06</v>
      </c>
      <c r="V62" s="349">
        <v>0.02</v>
      </c>
      <c r="W62" s="349">
        <v>0.02</v>
      </c>
      <c r="X62" s="349">
        <v>0.12</v>
      </c>
      <c r="Y62" s="349">
        <v>0.21</v>
      </c>
      <c r="Z62" s="349">
        <v>0.15</v>
      </c>
      <c r="AA62" s="350">
        <f t="shared" si="4"/>
        <v>0.58</v>
      </c>
      <c r="AB62" s="349">
        <v>0.02</v>
      </c>
      <c r="AC62" s="349">
        <v>0.05</v>
      </c>
      <c r="AD62" s="349">
        <v>0.16</v>
      </c>
      <c r="AE62" s="350">
        <f t="shared" si="5"/>
        <v>0.23</v>
      </c>
      <c r="AF62" s="349">
        <v>0.04</v>
      </c>
      <c r="AG62" s="349">
        <v>0.04</v>
      </c>
      <c r="AH62" s="349">
        <v>0.15</v>
      </c>
      <c r="AI62" s="349">
        <v>0.15</v>
      </c>
      <c r="AJ62" s="349">
        <v>0.15</v>
      </c>
      <c r="AK62" s="350">
        <f t="shared" si="6"/>
        <v>0.53</v>
      </c>
      <c r="AL62" s="350">
        <v>0.03</v>
      </c>
      <c r="AM62" s="350">
        <v>0.2</v>
      </c>
      <c r="AN62" s="349">
        <v>0.04</v>
      </c>
      <c r="AO62" s="349">
        <v>0.14</v>
      </c>
      <c r="AP62" s="350">
        <f t="shared" si="7"/>
        <v>0.18</v>
      </c>
      <c r="AQ62" s="349">
        <v>0.16</v>
      </c>
      <c r="AR62" s="349">
        <v>0.16</v>
      </c>
      <c r="AS62" s="350">
        <f t="shared" si="8"/>
        <v>0.32</v>
      </c>
      <c r="AT62" s="349">
        <v>0.13</v>
      </c>
      <c r="AU62" s="349">
        <v>0.28</v>
      </c>
      <c r="AV62" s="350">
        <f t="shared" si="9"/>
        <v>0.41</v>
      </c>
      <c r="AW62" s="349">
        <v>0.29</v>
      </c>
      <c r="AX62" s="349">
        <v>0.39</v>
      </c>
      <c r="AY62" s="349">
        <v>0.8</v>
      </c>
      <c r="AZ62" s="349">
        <v>0.76</v>
      </c>
      <c r="BA62" s="349">
        <v>0.49</v>
      </c>
      <c r="BB62" s="349">
        <v>0.49</v>
      </c>
      <c r="BC62" s="349">
        <v>0.1</v>
      </c>
      <c r="BD62" s="349">
        <v>0.43</v>
      </c>
      <c r="BE62" s="349">
        <v>0.98</v>
      </c>
      <c r="BF62" s="349">
        <v>0.39</v>
      </c>
      <c r="BG62" s="349">
        <v>0.44</v>
      </c>
      <c r="BH62" s="349">
        <v>0.98</v>
      </c>
      <c r="BI62" s="350">
        <f t="shared" si="10"/>
        <v>6.54</v>
      </c>
      <c r="BJ62" s="350">
        <v>2.89</v>
      </c>
      <c r="BK62" s="350">
        <v>0.3</v>
      </c>
      <c r="BL62" s="349">
        <v>1.5</v>
      </c>
      <c r="BM62" s="349">
        <v>0.17</v>
      </c>
      <c r="BN62" s="349">
        <v>0.3</v>
      </c>
      <c r="BO62" s="349">
        <v>0.26</v>
      </c>
      <c r="BP62" s="350">
        <f t="shared" si="11"/>
        <v>2.23</v>
      </c>
      <c r="BQ62" s="349">
        <v>0.14</v>
      </c>
      <c r="BR62" s="349">
        <v>0.14</v>
      </c>
      <c r="BS62" s="349">
        <v>0.56</v>
      </c>
      <c r="BT62" s="349">
        <v>0.5</v>
      </c>
      <c r="BU62" s="349">
        <v>0.2</v>
      </c>
      <c r="BV62" s="350">
        <f t="shared" si="12"/>
        <v>1.54</v>
      </c>
      <c r="BW62" s="349">
        <v>0.88</v>
      </c>
      <c r="BX62" s="349">
        <v>0.56</v>
      </c>
      <c r="BY62" s="349">
        <v>0.08</v>
      </c>
      <c r="BZ62" s="349">
        <v>0.46</v>
      </c>
      <c r="CA62" s="350">
        <f t="shared" si="13"/>
        <v>1.98</v>
      </c>
      <c r="CB62" s="349">
        <v>0.28</v>
      </c>
      <c r="CC62" s="349">
        <v>5.4</v>
      </c>
      <c r="CD62" s="350">
        <f t="shared" si="14"/>
        <v>5.68</v>
      </c>
      <c r="CE62" s="350">
        <v>0.08</v>
      </c>
      <c r="CF62" s="350">
        <v>0.02</v>
      </c>
      <c r="CG62" s="349">
        <v>1.09</v>
      </c>
      <c r="CH62" s="349">
        <v>2.95</v>
      </c>
      <c r="CI62" s="349">
        <v>4.94</v>
      </c>
      <c r="CJ62" s="349">
        <v>1.2</v>
      </c>
      <c r="CK62" s="349">
        <v>0.8</v>
      </c>
      <c r="CL62" s="350">
        <f t="shared" si="15"/>
        <v>10.98</v>
      </c>
      <c r="CM62" s="349">
        <v>1.5</v>
      </c>
      <c r="CN62" s="349">
        <v>1.49</v>
      </c>
      <c r="CO62" s="350">
        <f t="shared" si="16"/>
        <v>2.99</v>
      </c>
      <c r="CP62" s="373">
        <f t="shared" si="17"/>
        <v>38.87</v>
      </c>
      <c r="CQ62" s="350">
        <f t="shared" si="18"/>
        <v>45.87</v>
      </c>
      <c r="CR62" s="292"/>
      <c r="CS62" s="292"/>
      <c r="CT62" s="292"/>
    </row>
    <row r="63" spans="1:98" ht="12.75">
      <c r="A63" s="246">
        <v>55</v>
      </c>
      <c r="B63" s="235" t="str">
        <f>Характеристика!B68</f>
        <v>Ленина  63</v>
      </c>
      <c r="C63" s="266">
        <v>1882</v>
      </c>
      <c r="D63" s="74">
        <v>0.04</v>
      </c>
      <c r="E63" s="348">
        <v>0.06</v>
      </c>
      <c r="F63" s="349">
        <v>0.1</v>
      </c>
      <c r="G63" s="350">
        <f t="shared" si="0"/>
        <v>0.2</v>
      </c>
      <c r="H63" s="350">
        <v>0.15</v>
      </c>
      <c r="I63" s="349">
        <v>0.12</v>
      </c>
      <c r="J63" s="74">
        <v>0.04</v>
      </c>
      <c r="K63" s="349">
        <v>0.14</v>
      </c>
      <c r="L63" s="350">
        <f t="shared" si="1"/>
        <v>0.3</v>
      </c>
      <c r="M63" s="349">
        <v>0.05</v>
      </c>
      <c r="N63" s="349">
        <v>0.05</v>
      </c>
      <c r="O63" s="349">
        <v>0.05</v>
      </c>
      <c r="P63" s="349">
        <v>0.14</v>
      </c>
      <c r="Q63" s="350">
        <f t="shared" si="2"/>
        <v>0.29</v>
      </c>
      <c r="R63" s="349">
        <v>0.15</v>
      </c>
      <c r="S63" s="349">
        <v>0.14</v>
      </c>
      <c r="T63" s="350">
        <f t="shared" si="3"/>
        <v>0.29</v>
      </c>
      <c r="U63" s="349">
        <v>0.06</v>
      </c>
      <c r="V63" s="349">
        <v>0.02</v>
      </c>
      <c r="W63" s="349">
        <v>0.02</v>
      </c>
      <c r="X63" s="349">
        <v>0.12</v>
      </c>
      <c r="Y63" s="349">
        <v>0.21</v>
      </c>
      <c r="Z63" s="349">
        <v>0.15</v>
      </c>
      <c r="AA63" s="350">
        <f t="shared" si="4"/>
        <v>0.58</v>
      </c>
      <c r="AB63" s="349">
        <v>0.02</v>
      </c>
      <c r="AC63" s="349">
        <v>0.05</v>
      </c>
      <c r="AD63" s="349">
        <v>0.16</v>
      </c>
      <c r="AE63" s="350">
        <f t="shared" si="5"/>
        <v>0.23</v>
      </c>
      <c r="AF63" s="349">
        <v>0.04</v>
      </c>
      <c r="AG63" s="349">
        <v>0.04</v>
      </c>
      <c r="AH63" s="349">
        <v>0.15</v>
      </c>
      <c r="AI63" s="349">
        <v>0.15</v>
      </c>
      <c r="AJ63" s="349">
        <v>0.15</v>
      </c>
      <c r="AK63" s="350">
        <f t="shared" si="6"/>
        <v>0.53</v>
      </c>
      <c r="AL63" s="350">
        <v>0.03</v>
      </c>
      <c r="AM63" s="350">
        <v>0.2</v>
      </c>
      <c r="AN63" s="349">
        <v>0.04</v>
      </c>
      <c r="AO63" s="349">
        <v>0.14</v>
      </c>
      <c r="AP63" s="350">
        <f t="shared" si="7"/>
        <v>0.18</v>
      </c>
      <c r="AQ63" s="349">
        <v>0.16</v>
      </c>
      <c r="AR63" s="349">
        <v>0.16</v>
      </c>
      <c r="AS63" s="350">
        <f t="shared" si="8"/>
        <v>0.32</v>
      </c>
      <c r="AT63" s="349">
        <v>0.13</v>
      </c>
      <c r="AU63" s="349">
        <v>0.28</v>
      </c>
      <c r="AV63" s="350">
        <f t="shared" si="9"/>
        <v>0.41</v>
      </c>
      <c r="AW63" s="349">
        <v>0.29</v>
      </c>
      <c r="AX63" s="349">
        <v>0.39</v>
      </c>
      <c r="AY63" s="349">
        <v>0.74</v>
      </c>
      <c r="AZ63" s="349">
        <v>0.7</v>
      </c>
      <c r="BA63" s="349">
        <v>0.49</v>
      </c>
      <c r="BB63" s="349">
        <v>0.49</v>
      </c>
      <c r="BC63" s="349">
        <v>0.1</v>
      </c>
      <c r="BD63" s="349">
        <v>0.43</v>
      </c>
      <c r="BE63" s="349">
        <v>0.98</v>
      </c>
      <c r="BF63" s="349">
        <v>0.39</v>
      </c>
      <c r="BG63" s="349">
        <v>0.44</v>
      </c>
      <c r="BH63" s="349">
        <v>0.98</v>
      </c>
      <c r="BI63" s="350">
        <f t="shared" si="10"/>
        <v>6.42</v>
      </c>
      <c r="BJ63" s="350">
        <v>2.89</v>
      </c>
      <c r="BK63" s="350">
        <v>0.3</v>
      </c>
      <c r="BL63" s="349">
        <v>1.34</v>
      </c>
      <c r="BM63" s="349">
        <v>0.17</v>
      </c>
      <c r="BN63" s="349">
        <v>0.3</v>
      </c>
      <c r="BO63" s="349">
        <v>0.18</v>
      </c>
      <c r="BP63" s="350">
        <f t="shared" si="11"/>
        <v>1.99</v>
      </c>
      <c r="BQ63" s="349">
        <v>0.11</v>
      </c>
      <c r="BR63" s="349">
        <v>0.11</v>
      </c>
      <c r="BS63" s="349">
        <v>0.5</v>
      </c>
      <c r="BT63" s="349">
        <v>0.59</v>
      </c>
      <c r="BU63" s="349">
        <v>0.2</v>
      </c>
      <c r="BV63" s="350">
        <f t="shared" si="12"/>
        <v>1.51</v>
      </c>
      <c r="BW63" s="349">
        <v>0.82</v>
      </c>
      <c r="BX63" s="349">
        <v>0.5</v>
      </c>
      <c r="BY63" s="349">
        <v>0.17</v>
      </c>
      <c r="BZ63" s="349">
        <v>0.4</v>
      </c>
      <c r="CA63" s="350">
        <f t="shared" si="13"/>
        <v>1.89</v>
      </c>
      <c r="CB63" s="349">
        <v>0.22</v>
      </c>
      <c r="CC63" s="349">
        <v>4.65</v>
      </c>
      <c r="CD63" s="350">
        <f t="shared" si="14"/>
        <v>4.87</v>
      </c>
      <c r="CE63" s="350">
        <v>0.1</v>
      </c>
      <c r="CF63" s="350">
        <v>0.02</v>
      </c>
      <c r="CG63" s="349">
        <v>1.09</v>
      </c>
      <c r="CH63" s="349">
        <v>2.56</v>
      </c>
      <c r="CI63" s="349">
        <v>4.56</v>
      </c>
      <c r="CJ63" s="349">
        <v>1.2</v>
      </c>
      <c r="CK63" s="349">
        <v>0.8</v>
      </c>
      <c r="CL63" s="350">
        <f t="shared" si="15"/>
        <v>10.21</v>
      </c>
      <c r="CM63" s="349">
        <v>1.5</v>
      </c>
      <c r="CN63" s="349">
        <v>1.49</v>
      </c>
      <c r="CO63" s="350">
        <f t="shared" si="16"/>
        <v>2.99</v>
      </c>
      <c r="CP63" s="373">
        <f t="shared" si="17"/>
        <v>36.9</v>
      </c>
      <c r="CQ63" s="350">
        <f t="shared" si="18"/>
        <v>43.54</v>
      </c>
      <c r="CR63" s="292"/>
      <c r="CS63" s="292"/>
      <c r="CT63" s="292"/>
    </row>
    <row r="64" spans="1:98" ht="12.75">
      <c r="A64" s="246">
        <v>56</v>
      </c>
      <c r="B64" s="235" t="str">
        <f>Характеристика!B69</f>
        <v>Мира                  3</v>
      </c>
      <c r="C64" s="266">
        <v>1947.4</v>
      </c>
      <c r="D64" s="74">
        <v>0.05</v>
      </c>
      <c r="E64" s="348">
        <v>0.06</v>
      </c>
      <c r="F64" s="349">
        <v>0.09</v>
      </c>
      <c r="G64" s="350">
        <f t="shared" si="0"/>
        <v>0.2</v>
      </c>
      <c r="H64" s="350">
        <v>0.15</v>
      </c>
      <c r="I64" s="349">
        <v>0.12</v>
      </c>
      <c r="J64" s="74">
        <v>0.05</v>
      </c>
      <c r="K64" s="349">
        <v>0.14</v>
      </c>
      <c r="L64" s="350">
        <f t="shared" si="1"/>
        <v>0.31</v>
      </c>
      <c r="M64" s="349">
        <v>0.06</v>
      </c>
      <c r="N64" s="349">
        <v>0.06</v>
      </c>
      <c r="O64" s="349">
        <v>0.06</v>
      </c>
      <c r="P64" s="349">
        <v>0.14</v>
      </c>
      <c r="Q64" s="350">
        <f t="shared" si="2"/>
        <v>0.32</v>
      </c>
      <c r="R64" s="349">
        <v>0.15</v>
      </c>
      <c r="S64" s="349">
        <v>0.14</v>
      </c>
      <c r="T64" s="350">
        <f t="shared" si="3"/>
        <v>0.29</v>
      </c>
      <c r="U64" s="349">
        <v>0.06</v>
      </c>
      <c r="V64" s="349">
        <v>0.02</v>
      </c>
      <c r="W64" s="349">
        <v>0.02</v>
      </c>
      <c r="X64" s="349">
        <v>0.12</v>
      </c>
      <c r="Y64" s="349">
        <v>0.21</v>
      </c>
      <c r="Z64" s="349">
        <v>0.15</v>
      </c>
      <c r="AA64" s="350">
        <f t="shared" si="4"/>
        <v>0.58</v>
      </c>
      <c r="AB64" s="349">
        <v>0.02</v>
      </c>
      <c r="AC64" s="349">
        <v>0.06</v>
      </c>
      <c r="AD64" s="349">
        <v>0.16</v>
      </c>
      <c r="AE64" s="350">
        <f t="shared" si="5"/>
        <v>0.24</v>
      </c>
      <c r="AF64" s="349">
        <v>0.04</v>
      </c>
      <c r="AG64" s="349">
        <v>0.04</v>
      </c>
      <c r="AH64" s="349">
        <v>0.15</v>
      </c>
      <c r="AI64" s="349">
        <v>0.15</v>
      </c>
      <c r="AJ64" s="349">
        <v>0.15</v>
      </c>
      <c r="AK64" s="350">
        <f t="shared" si="6"/>
        <v>0.53</v>
      </c>
      <c r="AL64" s="350">
        <v>0.03</v>
      </c>
      <c r="AM64" s="350">
        <v>0.21</v>
      </c>
      <c r="AN64" s="349">
        <v>0.04</v>
      </c>
      <c r="AO64" s="349">
        <v>0.14</v>
      </c>
      <c r="AP64" s="350">
        <f t="shared" si="7"/>
        <v>0.18</v>
      </c>
      <c r="AQ64" s="349">
        <v>0.16</v>
      </c>
      <c r="AR64" s="349">
        <v>0.16</v>
      </c>
      <c r="AS64" s="350">
        <f t="shared" si="8"/>
        <v>0.32</v>
      </c>
      <c r="AT64" s="349">
        <v>0.13</v>
      </c>
      <c r="AU64" s="349">
        <v>0.31</v>
      </c>
      <c r="AV64" s="350">
        <f t="shared" si="9"/>
        <v>0.44</v>
      </c>
      <c r="AW64" s="349">
        <v>0.29</v>
      </c>
      <c r="AX64" s="349">
        <v>0.39</v>
      </c>
      <c r="AY64" s="349">
        <v>0.72</v>
      </c>
      <c r="AZ64" s="349">
        <v>0.68</v>
      </c>
      <c r="BA64" s="349">
        <v>0.49</v>
      </c>
      <c r="BB64" s="349">
        <v>0.49</v>
      </c>
      <c r="BC64" s="349">
        <v>0.1</v>
      </c>
      <c r="BD64" s="349">
        <v>0.43</v>
      </c>
      <c r="BE64" s="349">
        <v>0.98</v>
      </c>
      <c r="BF64" s="349">
        <v>0.39</v>
      </c>
      <c r="BG64" s="349">
        <v>0.44</v>
      </c>
      <c r="BH64" s="349">
        <v>0.98</v>
      </c>
      <c r="BI64" s="350">
        <f t="shared" si="10"/>
        <v>6.38</v>
      </c>
      <c r="BJ64" s="350">
        <v>2.89</v>
      </c>
      <c r="BK64" s="350">
        <v>0.3</v>
      </c>
      <c r="BL64" s="349">
        <v>1.36</v>
      </c>
      <c r="BM64" s="349">
        <v>0.17</v>
      </c>
      <c r="BN64" s="349">
        <v>0.3</v>
      </c>
      <c r="BO64" s="349">
        <v>0.11</v>
      </c>
      <c r="BP64" s="350">
        <f t="shared" si="11"/>
        <v>1.94</v>
      </c>
      <c r="BQ64" s="349">
        <v>0.11</v>
      </c>
      <c r="BR64" s="349">
        <v>0.11</v>
      </c>
      <c r="BS64" s="349">
        <v>0.48</v>
      </c>
      <c r="BT64" s="349">
        <v>0.56</v>
      </c>
      <c r="BU64" s="349">
        <v>0.2</v>
      </c>
      <c r="BV64" s="350">
        <f t="shared" si="12"/>
        <v>1.46</v>
      </c>
      <c r="BW64" s="349">
        <v>0.8</v>
      </c>
      <c r="BX64" s="349">
        <v>0.48</v>
      </c>
      <c r="BY64" s="349">
        <v>0.14</v>
      </c>
      <c r="BZ64" s="349">
        <v>0.38</v>
      </c>
      <c r="CA64" s="350">
        <f t="shared" si="13"/>
        <v>1.8</v>
      </c>
      <c r="CB64" s="349">
        <v>0.32</v>
      </c>
      <c r="CC64" s="349">
        <v>4.59</v>
      </c>
      <c r="CD64" s="350">
        <f t="shared" si="14"/>
        <v>4.91</v>
      </c>
      <c r="CE64" s="350">
        <v>0.09</v>
      </c>
      <c r="CF64" s="350">
        <v>0.02</v>
      </c>
      <c r="CG64" s="349">
        <v>1.09</v>
      </c>
      <c r="CH64" s="349">
        <v>2.24</v>
      </c>
      <c r="CI64" s="349">
        <v>4.25</v>
      </c>
      <c r="CJ64" s="349">
        <v>1.2</v>
      </c>
      <c r="CK64" s="349">
        <v>0.8</v>
      </c>
      <c r="CL64" s="350">
        <f t="shared" si="15"/>
        <v>9.58</v>
      </c>
      <c r="CM64" s="349">
        <v>1.5</v>
      </c>
      <c r="CN64" s="349">
        <v>1.49</v>
      </c>
      <c r="CO64" s="350">
        <f t="shared" si="16"/>
        <v>2.99</v>
      </c>
      <c r="CP64" s="373">
        <f t="shared" si="17"/>
        <v>36.16</v>
      </c>
      <c r="CQ64" s="350">
        <f t="shared" si="18"/>
        <v>42.67</v>
      </c>
      <c r="CR64" s="292"/>
      <c r="CS64" s="292"/>
      <c r="CT64" s="292"/>
    </row>
    <row r="65" spans="1:98" ht="12.75">
      <c r="A65" s="246">
        <v>57</v>
      </c>
      <c r="B65" s="235" t="str">
        <f>Характеристика!B70</f>
        <v>Мира                  5</v>
      </c>
      <c r="C65" s="266">
        <v>1932.8</v>
      </c>
      <c r="D65" s="74">
        <v>0.05</v>
      </c>
      <c r="E65" s="348">
        <v>0.06</v>
      </c>
      <c r="F65" s="349">
        <v>0.09</v>
      </c>
      <c r="G65" s="350">
        <f t="shared" si="0"/>
        <v>0.2</v>
      </c>
      <c r="H65" s="350">
        <v>0.15</v>
      </c>
      <c r="I65" s="349">
        <v>0.12</v>
      </c>
      <c r="J65" s="74">
        <v>0.05</v>
      </c>
      <c r="K65" s="349">
        <v>0.14</v>
      </c>
      <c r="L65" s="350">
        <f t="shared" si="1"/>
        <v>0.31</v>
      </c>
      <c r="M65" s="349">
        <v>0.06</v>
      </c>
      <c r="N65" s="349">
        <v>0.06</v>
      </c>
      <c r="O65" s="349">
        <v>0.06</v>
      </c>
      <c r="P65" s="349">
        <v>0.14</v>
      </c>
      <c r="Q65" s="350">
        <f t="shared" si="2"/>
        <v>0.32</v>
      </c>
      <c r="R65" s="349">
        <v>0.15</v>
      </c>
      <c r="S65" s="349">
        <v>0.14</v>
      </c>
      <c r="T65" s="350">
        <f t="shared" si="3"/>
        <v>0.29</v>
      </c>
      <c r="U65" s="349">
        <v>0.06</v>
      </c>
      <c r="V65" s="349">
        <v>0.02</v>
      </c>
      <c r="W65" s="349">
        <v>0.02</v>
      </c>
      <c r="X65" s="349">
        <v>0.12</v>
      </c>
      <c r="Y65" s="349">
        <v>0.21</v>
      </c>
      <c r="Z65" s="349">
        <v>0.15</v>
      </c>
      <c r="AA65" s="350">
        <f t="shared" si="4"/>
        <v>0.58</v>
      </c>
      <c r="AB65" s="349">
        <v>0.02</v>
      </c>
      <c r="AC65" s="349">
        <v>0.06</v>
      </c>
      <c r="AD65" s="349">
        <v>0.16</v>
      </c>
      <c r="AE65" s="350">
        <f t="shared" si="5"/>
        <v>0.24</v>
      </c>
      <c r="AF65" s="349">
        <v>0.04</v>
      </c>
      <c r="AG65" s="349">
        <v>0.04</v>
      </c>
      <c r="AH65" s="349">
        <v>0.15</v>
      </c>
      <c r="AI65" s="349">
        <v>0.15</v>
      </c>
      <c r="AJ65" s="349">
        <v>0.15</v>
      </c>
      <c r="AK65" s="350">
        <f t="shared" si="6"/>
        <v>0.53</v>
      </c>
      <c r="AL65" s="350">
        <v>0.03</v>
      </c>
      <c r="AM65" s="350">
        <v>0.21</v>
      </c>
      <c r="AN65" s="349">
        <v>0.04</v>
      </c>
      <c r="AO65" s="349">
        <v>0.14</v>
      </c>
      <c r="AP65" s="350">
        <f t="shared" si="7"/>
        <v>0.18</v>
      </c>
      <c r="AQ65" s="349">
        <v>0.16</v>
      </c>
      <c r="AR65" s="349">
        <v>0.16</v>
      </c>
      <c r="AS65" s="350">
        <f t="shared" si="8"/>
        <v>0.32</v>
      </c>
      <c r="AT65" s="349">
        <v>0.13</v>
      </c>
      <c r="AU65" s="349">
        <v>0.31</v>
      </c>
      <c r="AV65" s="350">
        <f t="shared" si="9"/>
        <v>0.44</v>
      </c>
      <c r="AW65" s="349">
        <v>0.29</v>
      </c>
      <c r="AX65" s="349">
        <v>0.39</v>
      </c>
      <c r="AY65" s="349">
        <v>0.72</v>
      </c>
      <c r="AZ65" s="349">
        <v>0.68</v>
      </c>
      <c r="BA65" s="349">
        <v>0.49</v>
      </c>
      <c r="BB65" s="349">
        <v>0.49</v>
      </c>
      <c r="BC65" s="349">
        <v>0.1</v>
      </c>
      <c r="BD65" s="349">
        <v>0.43</v>
      </c>
      <c r="BE65" s="349">
        <v>0.98</v>
      </c>
      <c r="BF65" s="349">
        <v>0.39</v>
      </c>
      <c r="BG65" s="349">
        <v>0.44</v>
      </c>
      <c r="BH65" s="349">
        <v>0.98</v>
      </c>
      <c r="BI65" s="350">
        <f t="shared" si="10"/>
        <v>6.38</v>
      </c>
      <c r="BJ65" s="350">
        <v>2.89</v>
      </c>
      <c r="BK65" s="350">
        <v>0.3</v>
      </c>
      <c r="BL65" s="349">
        <v>1.37</v>
      </c>
      <c r="BM65" s="349">
        <v>0.17</v>
      </c>
      <c r="BN65" s="349">
        <v>0.3</v>
      </c>
      <c r="BO65" s="349">
        <v>0.12</v>
      </c>
      <c r="BP65" s="350">
        <f t="shared" si="11"/>
        <v>1.96</v>
      </c>
      <c r="BQ65" s="349">
        <v>0.11</v>
      </c>
      <c r="BR65" s="349">
        <v>0.11</v>
      </c>
      <c r="BS65" s="349">
        <v>0.48</v>
      </c>
      <c r="BT65" s="349">
        <v>0.57</v>
      </c>
      <c r="BU65" s="349">
        <v>0.2</v>
      </c>
      <c r="BV65" s="350">
        <f t="shared" si="12"/>
        <v>1.47</v>
      </c>
      <c r="BW65" s="349">
        <v>0.8</v>
      </c>
      <c r="BX65" s="349">
        <v>0.48</v>
      </c>
      <c r="BY65" s="349">
        <v>0.15</v>
      </c>
      <c r="BZ65" s="349">
        <v>0.38</v>
      </c>
      <c r="CA65" s="350">
        <f t="shared" si="13"/>
        <v>1.81</v>
      </c>
      <c r="CB65" s="349">
        <v>0.32</v>
      </c>
      <c r="CC65" s="349">
        <v>4.59</v>
      </c>
      <c r="CD65" s="350">
        <f t="shared" si="14"/>
        <v>4.91</v>
      </c>
      <c r="CE65" s="350">
        <v>0.09</v>
      </c>
      <c r="CF65" s="350">
        <v>0.02</v>
      </c>
      <c r="CG65" s="349">
        <v>1.09</v>
      </c>
      <c r="CH65" s="349">
        <v>2.33</v>
      </c>
      <c r="CI65" s="349">
        <v>4.33</v>
      </c>
      <c r="CJ65" s="349">
        <v>1.2</v>
      </c>
      <c r="CK65" s="349">
        <v>0.8</v>
      </c>
      <c r="CL65" s="350">
        <f t="shared" si="15"/>
        <v>9.75</v>
      </c>
      <c r="CM65" s="349">
        <v>1.5</v>
      </c>
      <c r="CN65" s="349">
        <v>1.49</v>
      </c>
      <c r="CO65" s="350">
        <f t="shared" si="16"/>
        <v>2.99</v>
      </c>
      <c r="CP65" s="373">
        <f t="shared" si="17"/>
        <v>36.37</v>
      </c>
      <c r="CQ65" s="350">
        <f t="shared" si="18"/>
        <v>42.92</v>
      </c>
      <c r="CR65" s="292"/>
      <c r="CS65" s="292"/>
      <c r="CT65" s="292"/>
    </row>
    <row r="66" spans="1:98" ht="12.75">
      <c r="A66" s="246">
        <v>58</v>
      </c>
      <c r="B66" s="235" t="str">
        <f>Характеристика!B71</f>
        <v>Мира                  7</v>
      </c>
      <c r="C66" s="266">
        <v>1953.2</v>
      </c>
      <c r="D66" s="74">
        <v>0.04</v>
      </c>
      <c r="E66" s="348">
        <v>0.06</v>
      </c>
      <c r="F66" s="349">
        <v>0.09</v>
      </c>
      <c r="G66" s="350">
        <f t="shared" si="0"/>
        <v>0.19</v>
      </c>
      <c r="H66" s="350">
        <v>0.15</v>
      </c>
      <c r="I66" s="349">
        <v>0.12</v>
      </c>
      <c r="J66" s="74">
        <v>0.04</v>
      </c>
      <c r="K66" s="349">
        <v>0.14</v>
      </c>
      <c r="L66" s="350">
        <f t="shared" si="1"/>
        <v>0.3</v>
      </c>
      <c r="M66" s="349">
        <v>0.05</v>
      </c>
      <c r="N66" s="349">
        <v>0.05</v>
      </c>
      <c r="O66" s="349">
        <v>0.05</v>
      </c>
      <c r="P66" s="349">
        <v>0.14</v>
      </c>
      <c r="Q66" s="350">
        <f t="shared" si="2"/>
        <v>0.29</v>
      </c>
      <c r="R66" s="349">
        <v>0.15</v>
      </c>
      <c r="S66" s="349">
        <v>0.14</v>
      </c>
      <c r="T66" s="350">
        <f t="shared" si="3"/>
        <v>0.29</v>
      </c>
      <c r="U66" s="349">
        <v>0.06</v>
      </c>
      <c r="V66" s="349">
        <v>0.02</v>
      </c>
      <c r="W66" s="349">
        <v>0.02</v>
      </c>
      <c r="X66" s="349">
        <v>0.12</v>
      </c>
      <c r="Y66" s="349">
        <v>0.21</v>
      </c>
      <c r="Z66" s="349">
        <v>0.15</v>
      </c>
      <c r="AA66" s="350">
        <f t="shared" si="4"/>
        <v>0.58</v>
      </c>
      <c r="AB66" s="349">
        <v>0.02</v>
      </c>
      <c r="AC66" s="349">
        <v>0.05</v>
      </c>
      <c r="AD66" s="349">
        <v>0.16</v>
      </c>
      <c r="AE66" s="350">
        <f t="shared" si="5"/>
        <v>0.23</v>
      </c>
      <c r="AF66" s="349">
        <v>0.04</v>
      </c>
      <c r="AG66" s="349">
        <v>0.04</v>
      </c>
      <c r="AH66" s="349">
        <v>0.15</v>
      </c>
      <c r="AI66" s="349">
        <v>0.15</v>
      </c>
      <c r="AJ66" s="349">
        <v>0.15</v>
      </c>
      <c r="AK66" s="350">
        <f t="shared" si="6"/>
        <v>0.53</v>
      </c>
      <c r="AL66" s="350">
        <v>0.03</v>
      </c>
      <c r="AM66" s="350">
        <v>0.2</v>
      </c>
      <c r="AN66" s="349">
        <v>0.04</v>
      </c>
      <c r="AO66" s="349">
        <v>0.14</v>
      </c>
      <c r="AP66" s="350">
        <f t="shared" si="7"/>
        <v>0.18</v>
      </c>
      <c r="AQ66" s="349">
        <v>0.16</v>
      </c>
      <c r="AR66" s="349">
        <v>0.16</v>
      </c>
      <c r="AS66" s="350">
        <f t="shared" si="8"/>
        <v>0.32</v>
      </c>
      <c r="AT66" s="349">
        <v>0.13</v>
      </c>
      <c r="AU66" s="349">
        <v>0.28</v>
      </c>
      <c r="AV66" s="350">
        <f t="shared" si="9"/>
        <v>0.41</v>
      </c>
      <c r="AW66" s="349">
        <v>0.29</v>
      </c>
      <c r="AX66" s="349">
        <v>0.39</v>
      </c>
      <c r="AY66" s="349">
        <v>0.72</v>
      </c>
      <c r="AZ66" s="349">
        <v>0.68</v>
      </c>
      <c r="BA66" s="349">
        <v>0.49</v>
      </c>
      <c r="BB66" s="349">
        <v>0.49</v>
      </c>
      <c r="BC66" s="349">
        <v>0.1</v>
      </c>
      <c r="BD66" s="349">
        <v>0.43</v>
      </c>
      <c r="BE66" s="349">
        <v>0.98</v>
      </c>
      <c r="BF66" s="349">
        <v>0.39</v>
      </c>
      <c r="BG66" s="349">
        <v>0.44</v>
      </c>
      <c r="BH66" s="349">
        <v>0.98</v>
      </c>
      <c r="BI66" s="350">
        <f t="shared" si="10"/>
        <v>6.38</v>
      </c>
      <c r="BJ66" s="350">
        <v>2.89</v>
      </c>
      <c r="BK66" s="350">
        <v>0.3</v>
      </c>
      <c r="BL66" s="349">
        <v>1.36</v>
      </c>
      <c r="BM66" s="349">
        <v>0.17</v>
      </c>
      <c r="BN66" s="349">
        <v>0.3</v>
      </c>
      <c r="BO66" s="349">
        <v>0.14</v>
      </c>
      <c r="BP66" s="350">
        <f t="shared" si="11"/>
        <v>1.97</v>
      </c>
      <c r="BQ66" s="349">
        <v>0.11</v>
      </c>
      <c r="BR66" s="349">
        <v>0.11</v>
      </c>
      <c r="BS66" s="349">
        <v>0.48</v>
      </c>
      <c r="BT66" s="349">
        <v>0.56</v>
      </c>
      <c r="BU66" s="349">
        <v>0.2</v>
      </c>
      <c r="BV66" s="350">
        <f t="shared" si="12"/>
        <v>1.46</v>
      </c>
      <c r="BW66" s="349">
        <v>0.8</v>
      </c>
      <c r="BX66" s="349">
        <v>0.48</v>
      </c>
      <c r="BY66" s="349">
        <v>0.14</v>
      </c>
      <c r="BZ66" s="349">
        <v>0.38</v>
      </c>
      <c r="CA66" s="350">
        <f t="shared" si="13"/>
        <v>1.8</v>
      </c>
      <c r="CB66" s="349">
        <v>0.32</v>
      </c>
      <c r="CC66" s="349">
        <v>4.59</v>
      </c>
      <c r="CD66" s="350">
        <f t="shared" si="14"/>
        <v>4.91</v>
      </c>
      <c r="CE66" s="350">
        <v>0.09</v>
      </c>
      <c r="CF66" s="350">
        <v>0.02</v>
      </c>
      <c r="CG66" s="349">
        <v>1.09</v>
      </c>
      <c r="CH66" s="349">
        <v>2.4</v>
      </c>
      <c r="CI66" s="349">
        <v>4.41</v>
      </c>
      <c r="CJ66" s="349">
        <v>1.2</v>
      </c>
      <c r="CK66" s="349">
        <v>0.8</v>
      </c>
      <c r="CL66" s="350">
        <f t="shared" si="15"/>
        <v>9.9</v>
      </c>
      <c r="CM66" s="349">
        <v>1.5</v>
      </c>
      <c r="CN66" s="349">
        <v>1.49</v>
      </c>
      <c r="CO66" s="350">
        <f t="shared" si="16"/>
        <v>2.99</v>
      </c>
      <c r="CP66" s="373">
        <f t="shared" si="17"/>
        <v>36.41</v>
      </c>
      <c r="CQ66" s="350">
        <f t="shared" si="18"/>
        <v>42.96</v>
      </c>
      <c r="CR66" s="292"/>
      <c r="CS66" s="292"/>
      <c r="CT66" s="292"/>
    </row>
    <row r="67" spans="1:98" ht="12.75">
      <c r="A67" s="246">
        <v>59</v>
      </c>
      <c r="B67" s="235" t="str">
        <f>Характеристика!B72</f>
        <v>Мира                 9</v>
      </c>
      <c r="C67" s="266">
        <v>1858.3</v>
      </c>
      <c r="D67" s="74">
        <v>0.04</v>
      </c>
      <c r="E67" s="348">
        <v>0.06</v>
      </c>
      <c r="F67" s="349">
        <v>0.1</v>
      </c>
      <c r="G67" s="350">
        <f t="shared" si="0"/>
        <v>0.2</v>
      </c>
      <c r="H67" s="350">
        <v>0.15</v>
      </c>
      <c r="I67" s="349">
        <v>0.12</v>
      </c>
      <c r="J67" s="74">
        <v>0.04</v>
      </c>
      <c r="K67" s="349">
        <v>0.14</v>
      </c>
      <c r="L67" s="350">
        <f t="shared" si="1"/>
        <v>0.3</v>
      </c>
      <c r="M67" s="349">
        <v>0.05</v>
      </c>
      <c r="N67" s="349">
        <v>0.05</v>
      </c>
      <c r="O67" s="349">
        <v>0.05</v>
      </c>
      <c r="P67" s="349">
        <v>0.14</v>
      </c>
      <c r="Q67" s="350">
        <f t="shared" si="2"/>
        <v>0.29</v>
      </c>
      <c r="R67" s="349">
        <v>0.15</v>
      </c>
      <c r="S67" s="349">
        <v>0.14</v>
      </c>
      <c r="T67" s="350">
        <f t="shared" si="3"/>
        <v>0.29</v>
      </c>
      <c r="U67" s="349">
        <v>0.06</v>
      </c>
      <c r="V67" s="349">
        <v>0.02</v>
      </c>
      <c r="W67" s="349">
        <v>0.02</v>
      </c>
      <c r="X67" s="349">
        <v>0.12</v>
      </c>
      <c r="Y67" s="349">
        <v>0.21</v>
      </c>
      <c r="Z67" s="349">
        <v>0.15</v>
      </c>
      <c r="AA67" s="350">
        <f t="shared" si="4"/>
        <v>0.58</v>
      </c>
      <c r="AB67" s="349">
        <v>0.02</v>
      </c>
      <c r="AC67" s="349">
        <v>0.05</v>
      </c>
      <c r="AD67" s="349">
        <v>0.16</v>
      </c>
      <c r="AE67" s="350">
        <f t="shared" si="5"/>
        <v>0.23</v>
      </c>
      <c r="AF67" s="349">
        <v>0.04</v>
      </c>
      <c r="AG67" s="349">
        <v>0.04</v>
      </c>
      <c r="AH67" s="349">
        <v>0.15</v>
      </c>
      <c r="AI67" s="349">
        <v>0.15</v>
      </c>
      <c r="AJ67" s="349">
        <v>0.15</v>
      </c>
      <c r="AK67" s="350">
        <f t="shared" si="6"/>
        <v>0.53</v>
      </c>
      <c r="AL67" s="350">
        <v>0.03</v>
      </c>
      <c r="AM67" s="350">
        <v>0.2</v>
      </c>
      <c r="AN67" s="349">
        <v>0.04</v>
      </c>
      <c r="AO67" s="349">
        <v>0.14</v>
      </c>
      <c r="AP67" s="350">
        <f t="shared" si="7"/>
        <v>0.18</v>
      </c>
      <c r="AQ67" s="349">
        <v>0.16</v>
      </c>
      <c r="AR67" s="349">
        <v>0.16</v>
      </c>
      <c r="AS67" s="350">
        <f t="shared" si="8"/>
        <v>0.32</v>
      </c>
      <c r="AT67" s="349">
        <v>0.13</v>
      </c>
      <c r="AU67" s="349">
        <v>0.28</v>
      </c>
      <c r="AV67" s="350">
        <f t="shared" si="9"/>
        <v>0.41</v>
      </c>
      <c r="AW67" s="349">
        <v>0.29</v>
      </c>
      <c r="AX67" s="349">
        <v>0.39</v>
      </c>
      <c r="AY67" s="349">
        <v>0.74</v>
      </c>
      <c r="AZ67" s="349">
        <v>0.7</v>
      </c>
      <c r="BA67" s="349">
        <v>0.49</v>
      </c>
      <c r="BB67" s="349">
        <v>0.49</v>
      </c>
      <c r="BC67" s="349">
        <v>0.1</v>
      </c>
      <c r="BD67" s="349">
        <v>0.43</v>
      </c>
      <c r="BE67" s="349">
        <v>0.98</v>
      </c>
      <c r="BF67" s="349">
        <v>0.39</v>
      </c>
      <c r="BG67" s="349">
        <v>0.44</v>
      </c>
      <c r="BH67" s="349">
        <v>0.98</v>
      </c>
      <c r="BI67" s="350">
        <f t="shared" si="10"/>
        <v>6.42</v>
      </c>
      <c r="BJ67" s="350">
        <v>2.89</v>
      </c>
      <c r="BK67" s="350">
        <v>0.3</v>
      </c>
      <c r="BL67" s="349">
        <v>1.34</v>
      </c>
      <c r="BM67" s="349">
        <v>0.17</v>
      </c>
      <c r="BN67" s="349">
        <v>0.3</v>
      </c>
      <c r="BO67" s="349">
        <v>0.12</v>
      </c>
      <c r="BP67" s="350">
        <f t="shared" si="11"/>
        <v>1.93</v>
      </c>
      <c r="BQ67" s="349">
        <v>0.11</v>
      </c>
      <c r="BR67" s="349">
        <v>0.11</v>
      </c>
      <c r="BS67" s="349">
        <v>0.5</v>
      </c>
      <c r="BT67" s="349">
        <v>0.56</v>
      </c>
      <c r="BU67" s="349">
        <v>0.2</v>
      </c>
      <c r="BV67" s="350">
        <f t="shared" si="12"/>
        <v>1.48</v>
      </c>
      <c r="BW67" s="349">
        <v>0.82</v>
      </c>
      <c r="BX67" s="349">
        <v>0.5</v>
      </c>
      <c r="BY67" s="349">
        <v>0.89</v>
      </c>
      <c r="BZ67" s="349">
        <v>0.4</v>
      </c>
      <c r="CA67" s="350">
        <f t="shared" si="13"/>
        <v>2.61</v>
      </c>
      <c r="CB67" s="349">
        <v>0.32</v>
      </c>
      <c r="CC67" s="349">
        <v>4.59</v>
      </c>
      <c r="CD67" s="350">
        <f t="shared" si="14"/>
        <v>4.91</v>
      </c>
      <c r="CE67" s="350">
        <v>0.1</v>
      </c>
      <c r="CF67" s="350">
        <v>0.02</v>
      </c>
      <c r="CG67" s="349">
        <v>1.09</v>
      </c>
      <c r="CH67" s="349">
        <v>2.24</v>
      </c>
      <c r="CI67" s="349">
        <v>4.25</v>
      </c>
      <c r="CJ67" s="349">
        <v>1.2</v>
      </c>
      <c r="CK67" s="349">
        <v>0.8</v>
      </c>
      <c r="CL67" s="350">
        <f t="shared" si="15"/>
        <v>9.58</v>
      </c>
      <c r="CM67" s="349">
        <v>1.5</v>
      </c>
      <c r="CN67" s="349">
        <v>1.49</v>
      </c>
      <c r="CO67" s="350">
        <f t="shared" si="16"/>
        <v>2.99</v>
      </c>
      <c r="CP67" s="373">
        <f t="shared" si="17"/>
        <v>36.94</v>
      </c>
      <c r="CQ67" s="350">
        <f t="shared" si="18"/>
        <v>43.59</v>
      </c>
      <c r="CR67" s="292"/>
      <c r="CS67" s="292"/>
      <c r="CT67" s="292"/>
    </row>
    <row r="68" spans="1:98" ht="12.75">
      <c r="A68" s="246">
        <v>60</v>
      </c>
      <c r="B68" s="235" t="str">
        <f>Характеристика!B73</f>
        <v>Отке   1</v>
      </c>
      <c r="C68" s="266">
        <v>1957.8</v>
      </c>
      <c r="D68" s="74">
        <v>0.04</v>
      </c>
      <c r="E68" s="348">
        <v>0.06</v>
      </c>
      <c r="F68" s="349">
        <v>0.09</v>
      </c>
      <c r="G68" s="350">
        <f t="shared" si="0"/>
        <v>0.19</v>
      </c>
      <c r="H68" s="350">
        <v>0.15</v>
      </c>
      <c r="I68" s="349">
        <v>0.12</v>
      </c>
      <c r="J68" s="74">
        <v>0.04</v>
      </c>
      <c r="K68" s="349">
        <v>0.14</v>
      </c>
      <c r="L68" s="350">
        <f t="shared" si="1"/>
        <v>0.3</v>
      </c>
      <c r="M68" s="349">
        <v>0.05</v>
      </c>
      <c r="N68" s="349">
        <v>0.05</v>
      </c>
      <c r="O68" s="349">
        <v>0.05</v>
      </c>
      <c r="P68" s="349">
        <v>0.14</v>
      </c>
      <c r="Q68" s="350">
        <f t="shared" si="2"/>
        <v>0.29</v>
      </c>
      <c r="R68" s="349">
        <v>0.15</v>
      </c>
      <c r="S68" s="349">
        <v>0.14</v>
      </c>
      <c r="T68" s="350">
        <f t="shared" si="3"/>
        <v>0.29</v>
      </c>
      <c r="U68" s="349">
        <v>0.06</v>
      </c>
      <c r="V68" s="349">
        <v>0.02</v>
      </c>
      <c r="W68" s="349">
        <v>0.02</v>
      </c>
      <c r="X68" s="349">
        <v>0.12</v>
      </c>
      <c r="Y68" s="349">
        <v>0.21</v>
      </c>
      <c r="Z68" s="349">
        <v>0.15</v>
      </c>
      <c r="AA68" s="350">
        <f t="shared" si="4"/>
        <v>0.58</v>
      </c>
      <c r="AB68" s="349">
        <v>0.02</v>
      </c>
      <c r="AC68" s="349">
        <v>0.05</v>
      </c>
      <c r="AD68" s="349">
        <v>0.16</v>
      </c>
      <c r="AE68" s="350">
        <f t="shared" si="5"/>
        <v>0.23</v>
      </c>
      <c r="AF68" s="349">
        <v>0.04</v>
      </c>
      <c r="AG68" s="349">
        <v>0.04</v>
      </c>
      <c r="AH68" s="349">
        <v>0.15</v>
      </c>
      <c r="AI68" s="349">
        <v>0.15</v>
      </c>
      <c r="AJ68" s="349">
        <v>0.15</v>
      </c>
      <c r="AK68" s="350">
        <f t="shared" si="6"/>
        <v>0.53</v>
      </c>
      <c r="AL68" s="350">
        <v>0.03</v>
      </c>
      <c r="AM68" s="350">
        <v>0.2</v>
      </c>
      <c r="AN68" s="349">
        <v>0.04</v>
      </c>
      <c r="AO68" s="349">
        <v>0.14</v>
      </c>
      <c r="AP68" s="350">
        <f t="shared" si="7"/>
        <v>0.18</v>
      </c>
      <c r="AQ68" s="349">
        <v>0.16</v>
      </c>
      <c r="AR68" s="349">
        <v>0.16</v>
      </c>
      <c r="AS68" s="350">
        <f t="shared" si="8"/>
        <v>0.32</v>
      </c>
      <c r="AT68" s="349">
        <v>0.13</v>
      </c>
      <c r="AU68" s="349">
        <v>0.28</v>
      </c>
      <c r="AV68" s="350">
        <f t="shared" si="9"/>
        <v>0.41</v>
      </c>
      <c r="AW68" s="349">
        <v>0.29</v>
      </c>
      <c r="AX68" s="349">
        <v>0.39</v>
      </c>
      <c r="AY68" s="349">
        <v>0.71</v>
      </c>
      <c r="AZ68" s="349">
        <v>0.67</v>
      </c>
      <c r="BA68" s="349">
        <v>0.49</v>
      </c>
      <c r="BB68" s="349">
        <v>0.49</v>
      </c>
      <c r="BC68" s="349">
        <v>0.1</v>
      </c>
      <c r="BD68" s="349">
        <v>0.43</v>
      </c>
      <c r="BE68" s="349">
        <v>0.98</v>
      </c>
      <c r="BF68" s="349">
        <v>0.39</v>
      </c>
      <c r="BG68" s="349">
        <v>0.44</v>
      </c>
      <c r="BH68" s="349">
        <v>0.98</v>
      </c>
      <c r="BI68" s="350">
        <f t="shared" si="10"/>
        <v>6.36</v>
      </c>
      <c r="BJ68" s="350">
        <v>2.89</v>
      </c>
      <c r="BK68" s="350">
        <v>0.3</v>
      </c>
      <c r="BL68" s="349">
        <v>1.38</v>
      </c>
      <c r="BM68" s="349">
        <v>0.17</v>
      </c>
      <c r="BN68" s="349">
        <v>0.3</v>
      </c>
      <c r="BO68" s="349">
        <v>0.2</v>
      </c>
      <c r="BP68" s="350">
        <f t="shared" si="11"/>
        <v>2.05</v>
      </c>
      <c r="BQ68" s="349">
        <v>0.11</v>
      </c>
      <c r="BR68" s="349">
        <v>0.11</v>
      </c>
      <c r="BS68" s="349">
        <v>0.47</v>
      </c>
      <c r="BT68" s="349">
        <v>0.56</v>
      </c>
      <c r="BU68" s="349">
        <v>0.2</v>
      </c>
      <c r="BV68" s="350">
        <f t="shared" si="12"/>
        <v>1.45</v>
      </c>
      <c r="BW68" s="349">
        <v>0.79</v>
      </c>
      <c r="BX68" s="349">
        <v>0.47</v>
      </c>
      <c r="BY68" s="349">
        <v>0.14</v>
      </c>
      <c r="BZ68" s="349">
        <v>0.37</v>
      </c>
      <c r="CA68" s="350">
        <f t="shared" si="13"/>
        <v>1.77</v>
      </c>
      <c r="CB68" s="349">
        <v>0.19</v>
      </c>
      <c r="CC68" s="349">
        <v>4.5</v>
      </c>
      <c r="CD68" s="350">
        <f t="shared" si="14"/>
        <v>4.69</v>
      </c>
      <c r="CE68" s="350">
        <v>0.09</v>
      </c>
      <c r="CF68" s="350">
        <v>0.02</v>
      </c>
      <c r="CG68" s="349">
        <v>1.09</v>
      </c>
      <c r="CH68" s="349">
        <v>2.62</v>
      </c>
      <c r="CI68" s="349">
        <v>4.62</v>
      </c>
      <c r="CJ68" s="349">
        <v>1.2</v>
      </c>
      <c r="CK68" s="349">
        <v>0.8</v>
      </c>
      <c r="CL68" s="350">
        <f t="shared" si="15"/>
        <v>10.33</v>
      </c>
      <c r="CM68" s="349">
        <v>1.5</v>
      </c>
      <c r="CN68" s="349">
        <v>1.49</v>
      </c>
      <c r="CO68" s="350">
        <f t="shared" si="16"/>
        <v>2.99</v>
      </c>
      <c r="CP68" s="373">
        <f t="shared" si="17"/>
        <v>36.64</v>
      </c>
      <c r="CQ68" s="350">
        <f t="shared" si="18"/>
        <v>43.24</v>
      </c>
      <c r="CR68" s="292"/>
      <c r="CS68" s="292"/>
      <c r="CT68" s="292"/>
    </row>
    <row r="69" spans="1:98" ht="12.75">
      <c r="A69" s="246">
        <v>61</v>
      </c>
      <c r="B69" s="235" t="str">
        <f>Характеристика!B74</f>
        <v>Отке   3</v>
      </c>
      <c r="C69" s="266">
        <v>2144.5</v>
      </c>
      <c r="D69" s="74">
        <v>0.04</v>
      </c>
      <c r="E69" s="348">
        <v>0.06</v>
      </c>
      <c r="F69" s="349">
        <v>0.09</v>
      </c>
      <c r="G69" s="350">
        <f t="shared" si="0"/>
        <v>0.19</v>
      </c>
      <c r="H69" s="350">
        <v>0.14</v>
      </c>
      <c r="I69" s="349">
        <v>0.12</v>
      </c>
      <c r="J69" s="74">
        <v>0.04</v>
      </c>
      <c r="K69" s="349">
        <v>0.13</v>
      </c>
      <c r="L69" s="350">
        <f t="shared" si="1"/>
        <v>0.29</v>
      </c>
      <c r="M69" s="349">
        <v>0.05</v>
      </c>
      <c r="N69" s="349">
        <v>0.05</v>
      </c>
      <c r="O69" s="349">
        <v>0.05</v>
      </c>
      <c r="P69" s="349">
        <v>0.13</v>
      </c>
      <c r="Q69" s="350">
        <f t="shared" si="2"/>
        <v>0.28</v>
      </c>
      <c r="R69" s="349">
        <v>0.14</v>
      </c>
      <c r="S69" s="349">
        <v>0.13</v>
      </c>
      <c r="T69" s="350">
        <f t="shared" si="3"/>
        <v>0.27</v>
      </c>
      <c r="U69" s="349">
        <v>0.06</v>
      </c>
      <c r="V69" s="349">
        <v>0.02</v>
      </c>
      <c r="W69" s="349">
        <v>0.02</v>
      </c>
      <c r="X69" s="349">
        <v>0.12</v>
      </c>
      <c r="Y69" s="349">
        <v>0.21</v>
      </c>
      <c r="Z69" s="349">
        <v>0.14</v>
      </c>
      <c r="AA69" s="350">
        <f t="shared" si="4"/>
        <v>0.57</v>
      </c>
      <c r="AB69" s="349">
        <v>0.02</v>
      </c>
      <c r="AC69" s="349">
        <v>0.05</v>
      </c>
      <c r="AD69" s="349">
        <v>0.15</v>
      </c>
      <c r="AE69" s="350">
        <f t="shared" si="5"/>
        <v>0.22</v>
      </c>
      <c r="AF69" s="349">
        <v>0.04</v>
      </c>
      <c r="AG69" s="349">
        <v>0.04</v>
      </c>
      <c r="AH69" s="349">
        <v>0.14</v>
      </c>
      <c r="AI69" s="349">
        <v>0.14</v>
      </c>
      <c r="AJ69" s="349">
        <v>0.14</v>
      </c>
      <c r="AK69" s="350">
        <f t="shared" si="6"/>
        <v>0.5</v>
      </c>
      <c r="AL69" s="350">
        <v>0.03</v>
      </c>
      <c r="AM69" s="350">
        <v>0.19</v>
      </c>
      <c r="AN69" s="349">
        <v>0.04</v>
      </c>
      <c r="AO69" s="349">
        <v>0.13</v>
      </c>
      <c r="AP69" s="350">
        <f t="shared" si="7"/>
        <v>0.17</v>
      </c>
      <c r="AQ69" s="349">
        <v>0.16</v>
      </c>
      <c r="AR69" s="349">
        <v>0.16</v>
      </c>
      <c r="AS69" s="350">
        <f t="shared" si="8"/>
        <v>0.32</v>
      </c>
      <c r="AT69" s="349">
        <v>0.13</v>
      </c>
      <c r="AU69" s="349">
        <v>0.27</v>
      </c>
      <c r="AV69" s="350">
        <f t="shared" si="9"/>
        <v>0.4</v>
      </c>
      <c r="AW69" s="349">
        <v>0.29</v>
      </c>
      <c r="AX69" s="349">
        <v>0.39</v>
      </c>
      <c r="AY69" s="349">
        <v>0.75</v>
      </c>
      <c r="AZ69" s="349">
        <v>0.71</v>
      </c>
      <c r="BA69" s="349">
        <v>0.49</v>
      </c>
      <c r="BB69" s="349">
        <v>0.49</v>
      </c>
      <c r="BC69" s="349">
        <v>0.1</v>
      </c>
      <c r="BD69" s="349">
        <v>0.43</v>
      </c>
      <c r="BE69" s="349">
        <v>0.98</v>
      </c>
      <c r="BF69" s="349">
        <v>0.39</v>
      </c>
      <c r="BG69" s="349">
        <v>0.44</v>
      </c>
      <c r="BH69" s="349">
        <v>0.98</v>
      </c>
      <c r="BI69" s="350">
        <f t="shared" si="10"/>
        <v>6.44</v>
      </c>
      <c r="BJ69" s="350">
        <v>2.89</v>
      </c>
      <c r="BK69" s="350">
        <v>0.3</v>
      </c>
      <c r="BL69" s="349">
        <v>1.4</v>
      </c>
      <c r="BM69" s="349">
        <v>0.17</v>
      </c>
      <c r="BN69" s="349">
        <v>0.3</v>
      </c>
      <c r="BO69" s="349">
        <v>0.2</v>
      </c>
      <c r="BP69" s="350">
        <f t="shared" si="11"/>
        <v>2.07</v>
      </c>
      <c r="BQ69" s="349">
        <v>0.1</v>
      </c>
      <c r="BR69" s="349">
        <v>0.1</v>
      </c>
      <c r="BS69" s="349">
        <v>0.51</v>
      </c>
      <c r="BT69" s="349">
        <v>0.57</v>
      </c>
      <c r="BU69" s="349">
        <v>0.2</v>
      </c>
      <c r="BV69" s="350">
        <f t="shared" si="12"/>
        <v>1.48</v>
      </c>
      <c r="BW69" s="349">
        <v>0.83</v>
      </c>
      <c r="BX69" s="349">
        <v>0.51</v>
      </c>
      <c r="BY69" s="349">
        <v>0.15</v>
      </c>
      <c r="BZ69" s="349">
        <v>0.41</v>
      </c>
      <c r="CA69" s="350">
        <f t="shared" si="13"/>
        <v>1.9</v>
      </c>
      <c r="CB69" s="349">
        <v>0.32</v>
      </c>
      <c r="CC69" s="349">
        <v>4.21</v>
      </c>
      <c r="CD69" s="350">
        <f t="shared" si="14"/>
        <v>4.53</v>
      </c>
      <c r="CE69" s="350">
        <v>0.09</v>
      </c>
      <c r="CF69" s="350">
        <v>0.02</v>
      </c>
      <c r="CG69" s="349">
        <v>1.09</v>
      </c>
      <c r="CH69" s="349">
        <v>2.49</v>
      </c>
      <c r="CI69" s="349">
        <v>4.5</v>
      </c>
      <c r="CJ69" s="349">
        <v>1.2</v>
      </c>
      <c r="CK69" s="349">
        <v>0.8</v>
      </c>
      <c r="CL69" s="350">
        <f t="shared" si="15"/>
        <v>10.08</v>
      </c>
      <c r="CM69" s="349">
        <v>1.5</v>
      </c>
      <c r="CN69" s="349">
        <v>1.49</v>
      </c>
      <c r="CO69" s="350">
        <f t="shared" si="16"/>
        <v>2.99</v>
      </c>
      <c r="CP69" s="373">
        <f t="shared" si="17"/>
        <v>36.36</v>
      </c>
      <c r="CQ69" s="350">
        <f t="shared" si="18"/>
        <v>42.9</v>
      </c>
      <c r="CR69" s="292"/>
      <c r="CS69" s="292"/>
      <c r="CT69" s="292"/>
    </row>
    <row r="70" spans="1:98" ht="12.75">
      <c r="A70" s="246">
        <v>62</v>
      </c>
      <c r="B70" s="235" t="str">
        <f>Характеристика!B75</f>
        <v>Отке   5</v>
      </c>
      <c r="C70" s="266">
        <v>2186.7</v>
      </c>
      <c r="D70" s="74">
        <v>0.04</v>
      </c>
      <c r="E70" s="348">
        <v>0.06</v>
      </c>
      <c r="F70" s="349">
        <v>0.08</v>
      </c>
      <c r="G70" s="350">
        <f t="shared" si="0"/>
        <v>0.18</v>
      </c>
      <c r="H70" s="350">
        <v>0.14</v>
      </c>
      <c r="I70" s="349">
        <v>0.12</v>
      </c>
      <c r="J70" s="74">
        <v>0.04</v>
      </c>
      <c r="K70" s="349">
        <v>0.13</v>
      </c>
      <c r="L70" s="350">
        <f t="shared" si="1"/>
        <v>0.29</v>
      </c>
      <c r="M70" s="349">
        <v>0.05</v>
      </c>
      <c r="N70" s="349">
        <v>0.05</v>
      </c>
      <c r="O70" s="349">
        <v>0.05</v>
      </c>
      <c r="P70" s="349">
        <v>0.13</v>
      </c>
      <c r="Q70" s="350">
        <f t="shared" si="2"/>
        <v>0.28</v>
      </c>
      <c r="R70" s="349">
        <v>0.14</v>
      </c>
      <c r="S70" s="349">
        <v>0.13</v>
      </c>
      <c r="T70" s="350">
        <f t="shared" si="3"/>
        <v>0.27</v>
      </c>
      <c r="U70" s="349">
        <v>0.06</v>
      </c>
      <c r="V70" s="349">
        <v>0.02</v>
      </c>
      <c r="W70" s="349">
        <v>0.02</v>
      </c>
      <c r="X70" s="349">
        <v>0.12</v>
      </c>
      <c r="Y70" s="349">
        <v>0.21</v>
      </c>
      <c r="Z70" s="349">
        <v>0.14</v>
      </c>
      <c r="AA70" s="350">
        <f t="shared" si="4"/>
        <v>0.57</v>
      </c>
      <c r="AB70" s="349">
        <v>0.02</v>
      </c>
      <c r="AC70" s="349">
        <v>0.05</v>
      </c>
      <c r="AD70" s="349">
        <v>0.15</v>
      </c>
      <c r="AE70" s="350">
        <f t="shared" si="5"/>
        <v>0.22</v>
      </c>
      <c r="AF70" s="349">
        <v>0.04</v>
      </c>
      <c r="AG70" s="349">
        <v>0.04</v>
      </c>
      <c r="AH70" s="349">
        <v>0.14</v>
      </c>
      <c r="AI70" s="349">
        <v>0.14</v>
      </c>
      <c r="AJ70" s="349">
        <v>0.14</v>
      </c>
      <c r="AK70" s="350">
        <f t="shared" si="6"/>
        <v>0.5</v>
      </c>
      <c r="AL70" s="350">
        <v>0.03</v>
      </c>
      <c r="AM70" s="350">
        <v>0.19</v>
      </c>
      <c r="AN70" s="349">
        <v>0.04</v>
      </c>
      <c r="AO70" s="349">
        <v>0.13</v>
      </c>
      <c r="AP70" s="350">
        <f t="shared" si="7"/>
        <v>0.17</v>
      </c>
      <c r="AQ70" s="349">
        <v>0.16</v>
      </c>
      <c r="AR70" s="349">
        <v>0.16</v>
      </c>
      <c r="AS70" s="350">
        <f t="shared" si="8"/>
        <v>0.32</v>
      </c>
      <c r="AT70" s="349">
        <v>0.13</v>
      </c>
      <c r="AU70" s="349">
        <v>0.27</v>
      </c>
      <c r="AV70" s="350">
        <f t="shared" si="9"/>
        <v>0.4</v>
      </c>
      <c r="AW70" s="349">
        <v>0.29</v>
      </c>
      <c r="AX70" s="349">
        <v>0.39</v>
      </c>
      <c r="AY70" s="349">
        <v>0.74</v>
      </c>
      <c r="AZ70" s="349">
        <v>0.7</v>
      </c>
      <c r="BA70" s="349">
        <v>0.49</v>
      </c>
      <c r="BB70" s="349">
        <v>0.49</v>
      </c>
      <c r="BC70" s="349">
        <v>0.1</v>
      </c>
      <c r="BD70" s="349">
        <v>0.43</v>
      </c>
      <c r="BE70" s="349">
        <v>0.98</v>
      </c>
      <c r="BF70" s="349">
        <v>0.39</v>
      </c>
      <c r="BG70" s="349">
        <v>0.44</v>
      </c>
      <c r="BH70" s="349">
        <v>0.98</v>
      </c>
      <c r="BI70" s="350">
        <f t="shared" si="10"/>
        <v>6.42</v>
      </c>
      <c r="BJ70" s="350">
        <v>2.89</v>
      </c>
      <c r="BK70" s="350">
        <v>0.3</v>
      </c>
      <c r="BL70" s="349">
        <v>1.37</v>
      </c>
      <c r="BM70" s="349">
        <v>0.17</v>
      </c>
      <c r="BN70" s="349">
        <v>0.3</v>
      </c>
      <c r="BO70" s="349">
        <v>0.15</v>
      </c>
      <c r="BP70" s="350">
        <f t="shared" si="11"/>
        <v>1.99</v>
      </c>
      <c r="BQ70" s="349">
        <v>0.1</v>
      </c>
      <c r="BR70" s="349">
        <v>0.1</v>
      </c>
      <c r="BS70" s="349">
        <v>0.5</v>
      </c>
      <c r="BT70" s="349">
        <v>0.56</v>
      </c>
      <c r="BU70" s="349">
        <v>0.2</v>
      </c>
      <c r="BV70" s="350">
        <f t="shared" si="12"/>
        <v>1.46</v>
      </c>
      <c r="BW70" s="349">
        <v>0.82</v>
      </c>
      <c r="BX70" s="349">
        <v>0.5</v>
      </c>
      <c r="BY70" s="349">
        <v>0.14</v>
      </c>
      <c r="BZ70" s="349">
        <v>0.4</v>
      </c>
      <c r="CA70" s="350">
        <f t="shared" si="13"/>
        <v>1.86</v>
      </c>
      <c r="CB70" s="349">
        <v>0.22</v>
      </c>
      <c r="CC70" s="349">
        <v>3.89</v>
      </c>
      <c r="CD70" s="350">
        <f t="shared" si="14"/>
        <v>4.11</v>
      </c>
      <c r="CE70" s="350">
        <v>0.08</v>
      </c>
      <c r="CF70" s="350">
        <v>0.02</v>
      </c>
      <c r="CG70" s="349">
        <v>1.09</v>
      </c>
      <c r="CH70" s="349">
        <v>2.4</v>
      </c>
      <c r="CI70" s="349">
        <v>4.41</v>
      </c>
      <c r="CJ70" s="349">
        <v>1.2</v>
      </c>
      <c r="CK70" s="349">
        <v>0.8</v>
      </c>
      <c r="CL70" s="350">
        <f t="shared" si="15"/>
        <v>9.9</v>
      </c>
      <c r="CM70" s="349">
        <v>1.5</v>
      </c>
      <c r="CN70" s="349">
        <v>1.49</v>
      </c>
      <c r="CO70" s="350">
        <f t="shared" si="16"/>
        <v>2.99</v>
      </c>
      <c r="CP70" s="373">
        <f t="shared" si="17"/>
        <v>35.58</v>
      </c>
      <c r="CQ70" s="350">
        <f t="shared" si="18"/>
        <v>41.98</v>
      </c>
      <c r="CR70" s="292"/>
      <c r="CS70" s="292"/>
      <c r="CT70" s="292"/>
    </row>
    <row r="71" spans="1:98" ht="12.75">
      <c r="A71" s="246">
        <v>63</v>
      </c>
      <c r="B71" s="235" t="str">
        <f>Характеристика!B76</f>
        <v>Отке  10</v>
      </c>
      <c r="C71" s="266">
        <v>438.2</v>
      </c>
      <c r="D71" s="74">
        <v>0.05</v>
      </c>
      <c r="E71" s="348">
        <v>0.08</v>
      </c>
      <c r="F71" s="349">
        <v>0.08</v>
      </c>
      <c r="G71" s="350">
        <f t="shared" si="0"/>
        <v>0.21</v>
      </c>
      <c r="H71" s="350">
        <v>0.15</v>
      </c>
      <c r="I71" s="349">
        <v>0.13</v>
      </c>
      <c r="J71" s="74">
        <v>0.05</v>
      </c>
      <c r="K71" s="349">
        <v>0.14</v>
      </c>
      <c r="L71" s="350">
        <f t="shared" si="1"/>
        <v>0.32</v>
      </c>
      <c r="M71" s="349">
        <v>0.06</v>
      </c>
      <c r="N71" s="349">
        <v>0.06</v>
      </c>
      <c r="O71" s="349">
        <v>0.06</v>
      </c>
      <c r="P71" s="349">
        <v>0.14</v>
      </c>
      <c r="Q71" s="350">
        <f t="shared" si="2"/>
        <v>0.32</v>
      </c>
      <c r="R71" s="349">
        <v>0.15</v>
      </c>
      <c r="S71" s="349">
        <v>0.14</v>
      </c>
      <c r="T71" s="350">
        <f t="shared" si="3"/>
        <v>0.29</v>
      </c>
      <c r="U71" s="349">
        <v>0.06</v>
      </c>
      <c r="V71" s="349">
        <v>0.01</v>
      </c>
      <c r="W71" s="349">
        <v>0.01</v>
      </c>
      <c r="X71" s="349">
        <v>0.13</v>
      </c>
      <c r="Y71" s="349">
        <v>0.28</v>
      </c>
      <c r="Z71" s="349">
        <v>0.15</v>
      </c>
      <c r="AA71" s="350">
        <f t="shared" si="4"/>
        <v>0.64</v>
      </c>
      <c r="AB71" s="349">
        <v>0.01</v>
      </c>
      <c r="AC71" s="349">
        <v>0.06</v>
      </c>
      <c r="AD71" s="349">
        <v>0.16</v>
      </c>
      <c r="AE71" s="350">
        <f t="shared" si="5"/>
        <v>0.23</v>
      </c>
      <c r="AF71" s="350">
        <v>0.02</v>
      </c>
      <c r="AG71" s="350">
        <v>0.02</v>
      </c>
      <c r="AH71" s="349">
        <v>0.15</v>
      </c>
      <c r="AI71" s="349">
        <v>0.15</v>
      </c>
      <c r="AJ71" s="349">
        <v>0.15</v>
      </c>
      <c r="AK71" s="350">
        <f t="shared" si="6"/>
        <v>0.49</v>
      </c>
      <c r="AL71" s="350">
        <v>0.02</v>
      </c>
      <c r="AM71" s="350">
        <v>0.22</v>
      </c>
      <c r="AN71" s="350">
        <v>0.02</v>
      </c>
      <c r="AO71" s="349">
        <v>0.14</v>
      </c>
      <c r="AP71" s="350">
        <f t="shared" si="7"/>
        <v>0.16</v>
      </c>
      <c r="AQ71" s="349">
        <v>0.17</v>
      </c>
      <c r="AR71" s="349">
        <v>0.17</v>
      </c>
      <c r="AS71" s="350">
        <f t="shared" si="8"/>
        <v>0.34</v>
      </c>
      <c r="AT71" s="349">
        <v>0.13</v>
      </c>
      <c r="AU71" s="349">
        <v>0.31</v>
      </c>
      <c r="AV71" s="350">
        <f t="shared" si="9"/>
        <v>0.44</v>
      </c>
      <c r="AW71" s="349">
        <v>0.37</v>
      </c>
      <c r="AX71" s="349">
        <v>0.47</v>
      </c>
      <c r="AY71" s="349">
        <v>0.58</v>
      </c>
      <c r="AZ71" s="349">
        <v>0.54</v>
      </c>
      <c r="BA71" s="349">
        <v>0.57</v>
      </c>
      <c r="BB71" s="349">
        <v>0.57</v>
      </c>
      <c r="BC71" s="349">
        <v>0.1</v>
      </c>
      <c r="BD71" s="349">
        <v>0.51</v>
      </c>
      <c r="BE71" s="349">
        <v>1.14</v>
      </c>
      <c r="BF71" s="349">
        <v>0.47</v>
      </c>
      <c r="BG71" s="349">
        <v>0.52</v>
      </c>
      <c r="BH71" s="349">
        <v>1.14</v>
      </c>
      <c r="BI71" s="350">
        <f t="shared" si="10"/>
        <v>6.98</v>
      </c>
      <c r="BJ71" s="350">
        <v>2.89</v>
      </c>
      <c r="BK71" s="350">
        <v>0.3</v>
      </c>
      <c r="BL71" s="349">
        <v>1.4</v>
      </c>
      <c r="BM71" s="349">
        <v>0.17</v>
      </c>
      <c r="BN71" s="349">
        <v>0.3</v>
      </c>
      <c r="BO71" s="349">
        <v>0.31</v>
      </c>
      <c r="BP71" s="350">
        <f t="shared" si="11"/>
        <v>2.18</v>
      </c>
      <c r="BQ71" s="349">
        <v>0.1</v>
      </c>
      <c r="BR71" s="349">
        <v>0.1</v>
      </c>
      <c r="BS71" s="349">
        <v>0.34</v>
      </c>
      <c r="BT71" s="349">
        <v>0.56</v>
      </c>
      <c r="BU71" s="349">
        <v>0.2</v>
      </c>
      <c r="BV71" s="350">
        <f t="shared" si="12"/>
        <v>1.3</v>
      </c>
      <c r="BW71" s="349">
        <v>0.66</v>
      </c>
      <c r="BX71" s="349">
        <v>0.34</v>
      </c>
      <c r="BY71" s="349">
        <v>0.14</v>
      </c>
      <c r="BZ71" s="349">
        <v>0.24</v>
      </c>
      <c r="CA71" s="350">
        <f t="shared" si="13"/>
        <v>1.38</v>
      </c>
      <c r="CB71" s="349">
        <v>0.06</v>
      </c>
      <c r="CC71" s="349">
        <v>4.48</v>
      </c>
      <c r="CD71" s="350">
        <f t="shared" si="14"/>
        <v>4.54</v>
      </c>
      <c r="CE71" s="350">
        <v>0.08</v>
      </c>
      <c r="CF71" s="350">
        <v>0.02</v>
      </c>
      <c r="CG71" s="349">
        <v>1.09</v>
      </c>
      <c r="CH71" s="349">
        <v>3.01</v>
      </c>
      <c r="CI71" s="349">
        <v>5</v>
      </c>
      <c r="CJ71" s="349">
        <v>1.2</v>
      </c>
      <c r="CK71" s="349">
        <v>0.8</v>
      </c>
      <c r="CL71" s="350">
        <f t="shared" si="15"/>
        <v>11.1</v>
      </c>
      <c r="CM71" s="349">
        <v>1.5</v>
      </c>
      <c r="CN71" s="349">
        <v>1.49</v>
      </c>
      <c r="CO71" s="350">
        <f t="shared" si="16"/>
        <v>2.99</v>
      </c>
      <c r="CP71" s="373">
        <f t="shared" si="17"/>
        <v>37.59</v>
      </c>
      <c r="CQ71" s="350">
        <f t="shared" si="18"/>
        <v>44.36</v>
      </c>
      <c r="CR71" s="292"/>
      <c r="CS71" s="292"/>
      <c r="CT71" s="292"/>
    </row>
    <row r="72" spans="1:98" ht="12.75">
      <c r="A72" s="246">
        <v>64</v>
      </c>
      <c r="B72" s="235" t="str">
        <f>Характеристика!B77</f>
        <v>Отке  11</v>
      </c>
      <c r="C72" s="266">
        <v>2381.4</v>
      </c>
      <c r="D72" s="74">
        <v>0.04</v>
      </c>
      <c r="E72" s="348">
        <v>0.06</v>
      </c>
      <c r="F72" s="349">
        <v>0.08</v>
      </c>
      <c r="G72" s="350">
        <f t="shared" si="0"/>
        <v>0.18</v>
      </c>
      <c r="H72" s="350">
        <v>0.15</v>
      </c>
      <c r="I72" s="349">
        <v>0.12</v>
      </c>
      <c r="J72" s="74">
        <v>0.04</v>
      </c>
      <c r="K72" s="349">
        <v>0.14</v>
      </c>
      <c r="L72" s="350">
        <f t="shared" si="1"/>
        <v>0.3</v>
      </c>
      <c r="M72" s="349">
        <v>0.05</v>
      </c>
      <c r="N72" s="349">
        <v>0.05</v>
      </c>
      <c r="O72" s="349">
        <v>0.05</v>
      </c>
      <c r="P72" s="349">
        <v>0.14</v>
      </c>
      <c r="Q72" s="350">
        <f t="shared" si="2"/>
        <v>0.29</v>
      </c>
      <c r="R72" s="349">
        <v>0.15</v>
      </c>
      <c r="S72" s="349">
        <v>0.14</v>
      </c>
      <c r="T72" s="350">
        <f t="shared" si="3"/>
        <v>0.29</v>
      </c>
      <c r="U72" s="349">
        <v>0.06</v>
      </c>
      <c r="V72" s="349">
        <v>0.02</v>
      </c>
      <c r="W72" s="349">
        <v>0.02</v>
      </c>
      <c r="X72" s="349">
        <v>0.12</v>
      </c>
      <c r="Y72" s="349">
        <v>0.21</v>
      </c>
      <c r="Z72" s="349">
        <v>0.15</v>
      </c>
      <c r="AA72" s="350">
        <f t="shared" si="4"/>
        <v>0.58</v>
      </c>
      <c r="AB72" s="349">
        <v>0.02</v>
      </c>
      <c r="AC72" s="349">
        <v>0.05</v>
      </c>
      <c r="AD72" s="349">
        <v>0.16</v>
      </c>
      <c r="AE72" s="350">
        <f t="shared" si="5"/>
        <v>0.23</v>
      </c>
      <c r="AF72" s="349">
        <v>0.02</v>
      </c>
      <c r="AG72" s="349">
        <v>0.02</v>
      </c>
      <c r="AH72" s="349">
        <v>0.15</v>
      </c>
      <c r="AI72" s="349">
        <v>0.15</v>
      </c>
      <c r="AJ72" s="349">
        <v>0.15</v>
      </c>
      <c r="AK72" s="350">
        <f t="shared" si="6"/>
        <v>0.49</v>
      </c>
      <c r="AL72" s="350">
        <v>0.03</v>
      </c>
      <c r="AM72" s="350">
        <v>0.2</v>
      </c>
      <c r="AN72" s="349">
        <v>0.02</v>
      </c>
      <c r="AO72" s="349">
        <v>0.14</v>
      </c>
      <c r="AP72" s="350">
        <f t="shared" si="7"/>
        <v>0.16</v>
      </c>
      <c r="AQ72" s="349">
        <v>0.16</v>
      </c>
      <c r="AR72" s="349">
        <v>0.16</v>
      </c>
      <c r="AS72" s="350">
        <f t="shared" si="8"/>
        <v>0.32</v>
      </c>
      <c r="AT72" s="349">
        <v>0.13</v>
      </c>
      <c r="AU72" s="349">
        <v>0.28</v>
      </c>
      <c r="AV72" s="350">
        <f t="shared" si="9"/>
        <v>0.41</v>
      </c>
      <c r="AW72" s="349">
        <v>0.25</v>
      </c>
      <c r="AX72" s="349">
        <v>0.35</v>
      </c>
      <c r="AY72" s="349">
        <v>0.76</v>
      </c>
      <c r="AZ72" s="349">
        <v>0.72</v>
      </c>
      <c r="BA72" s="349">
        <v>0.45</v>
      </c>
      <c r="BB72" s="349">
        <v>0.45</v>
      </c>
      <c r="BC72" s="349">
        <v>0.1</v>
      </c>
      <c r="BD72" s="349">
        <v>0.39</v>
      </c>
      <c r="BE72" s="349">
        <v>0.9</v>
      </c>
      <c r="BF72" s="349">
        <v>0.35</v>
      </c>
      <c r="BG72" s="349">
        <v>0.4</v>
      </c>
      <c r="BH72" s="349">
        <v>0.9</v>
      </c>
      <c r="BI72" s="350">
        <f t="shared" si="10"/>
        <v>6.02</v>
      </c>
      <c r="BJ72" s="350">
        <v>2.89</v>
      </c>
      <c r="BK72" s="350">
        <v>0.3</v>
      </c>
      <c r="BL72" s="349">
        <v>1.38</v>
      </c>
      <c r="BM72" s="349">
        <v>0.17</v>
      </c>
      <c r="BN72" s="349">
        <v>0.3</v>
      </c>
      <c r="BO72" s="349">
        <v>0.12</v>
      </c>
      <c r="BP72" s="350">
        <f t="shared" si="11"/>
        <v>1.97</v>
      </c>
      <c r="BQ72" s="349">
        <v>0.09</v>
      </c>
      <c r="BR72" s="349">
        <v>0.09</v>
      </c>
      <c r="BS72" s="349">
        <v>0.52</v>
      </c>
      <c r="BT72" s="349">
        <v>0.56</v>
      </c>
      <c r="BU72" s="349">
        <v>0.2</v>
      </c>
      <c r="BV72" s="350">
        <f t="shared" si="12"/>
        <v>1.46</v>
      </c>
      <c r="BW72" s="349">
        <v>0.85</v>
      </c>
      <c r="BX72" s="349">
        <v>0.52</v>
      </c>
      <c r="BY72" s="349">
        <v>0.14</v>
      </c>
      <c r="BZ72" s="349">
        <v>0.42</v>
      </c>
      <c r="CA72" s="350">
        <f t="shared" si="13"/>
        <v>1.93</v>
      </c>
      <c r="CB72" s="349">
        <v>0.25</v>
      </c>
      <c r="CC72" s="349">
        <v>3.5</v>
      </c>
      <c r="CD72" s="350">
        <f t="shared" si="14"/>
        <v>3.75</v>
      </c>
      <c r="CE72" s="350">
        <v>0.08</v>
      </c>
      <c r="CF72" s="350">
        <v>0.02</v>
      </c>
      <c r="CG72" s="349">
        <v>1.09</v>
      </c>
      <c r="CH72" s="349">
        <v>2.24</v>
      </c>
      <c r="CI72" s="349">
        <v>4.25</v>
      </c>
      <c r="CJ72" s="349">
        <v>1.2</v>
      </c>
      <c r="CK72" s="349">
        <v>0.8</v>
      </c>
      <c r="CL72" s="350">
        <f t="shared" si="15"/>
        <v>9.58</v>
      </c>
      <c r="CM72" s="349">
        <v>1.5</v>
      </c>
      <c r="CN72" s="349">
        <v>1.49</v>
      </c>
      <c r="CO72" s="350">
        <f t="shared" si="16"/>
        <v>2.99</v>
      </c>
      <c r="CP72" s="373">
        <f t="shared" si="17"/>
        <v>34.62</v>
      </c>
      <c r="CQ72" s="350">
        <f t="shared" si="18"/>
        <v>40.85</v>
      </c>
      <c r="CR72" s="292"/>
      <c r="CS72" s="292"/>
      <c r="CT72" s="292"/>
    </row>
    <row r="73" spans="1:98" ht="12.75">
      <c r="A73" s="246">
        <v>65</v>
      </c>
      <c r="B73" s="235" t="str">
        <f>Характеристика!B78</f>
        <v>Отке  12</v>
      </c>
      <c r="C73" s="266">
        <v>432.4</v>
      </c>
      <c r="D73" s="74">
        <v>0.06</v>
      </c>
      <c r="E73" s="348">
        <v>0.06</v>
      </c>
      <c r="F73" s="349">
        <v>0.04</v>
      </c>
      <c r="G73" s="350">
        <f t="shared" si="0"/>
        <v>0.16</v>
      </c>
      <c r="H73" s="350">
        <v>0.15</v>
      </c>
      <c r="I73" s="349">
        <v>0.13</v>
      </c>
      <c r="J73" s="74">
        <v>0.06</v>
      </c>
      <c r="K73" s="349">
        <v>0.14</v>
      </c>
      <c r="L73" s="350">
        <f t="shared" si="1"/>
        <v>0.33</v>
      </c>
      <c r="M73" s="349">
        <v>0.07</v>
      </c>
      <c r="N73" s="349">
        <v>0.07</v>
      </c>
      <c r="O73" s="349">
        <v>0.07</v>
      </c>
      <c r="P73" s="349">
        <v>0.14</v>
      </c>
      <c r="Q73" s="350">
        <f t="shared" si="2"/>
        <v>0.35</v>
      </c>
      <c r="R73" s="349">
        <v>0.15</v>
      </c>
      <c r="S73" s="349">
        <v>0.14</v>
      </c>
      <c r="T73" s="350">
        <f t="shared" si="3"/>
        <v>0.29</v>
      </c>
      <c r="U73" s="349">
        <v>0.06</v>
      </c>
      <c r="V73" s="349">
        <v>0.01</v>
      </c>
      <c r="W73" s="349">
        <v>0.01</v>
      </c>
      <c r="X73" s="349">
        <v>0.13</v>
      </c>
      <c r="Y73" s="349">
        <v>0.29</v>
      </c>
      <c r="Z73" s="349">
        <v>0.15</v>
      </c>
      <c r="AA73" s="350">
        <f t="shared" si="4"/>
        <v>0.65</v>
      </c>
      <c r="AB73" s="349">
        <v>0.01</v>
      </c>
      <c r="AC73" s="349">
        <v>0.07</v>
      </c>
      <c r="AD73" s="349">
        <v>0.16</v>
      </c>
      <c r="AE73" s="350">
        <f t="shared" si="5"/>
        <v>0.24</v>
      </c>
      <c r="AF73" s="349">
        <v>0.02</v>
      </c>
      <c r="AG73" s="349">
        <v>0.02</v>
      </c>
      <c r="AH73" s="349">
        <v>0.15</v>
      </c>
      <c r="AI73" s="349">
        <v>0.15</v>
      </c>
      <c r="AJ73" s="349">
        <v>0.15</v>
      </c>
      <c r="AK73" s="350">
        <f t="shared" si="6"/>
        <v>0.49</v>
      </c>
      <c r="AL73" s="350">
        <v>0.02</v>
      </c>
      <c r="AM73" s="350">
        <v>0.33</v>
      </c>
      <c r="AN73" s="349">
        <v>0.02</v>
      </c>
      <c r="AO73" s="349">
        <v>0.14</v>
      </c>
      <c r="AP73" s="350">
        <f t="shared" si="7"/>
        <v>0.16</v>
      </c>
      <c r="AQ73" s="349">
        <v>0.17</v>
      </c>
      <c r="AR73" s="349">
        <v>0.17</v>
      </c>
      <c r="AS73" s="350">
        <f t="shared" si="8"/>
        <v>0.34</v>
      </c>
      <c r="AT73" s="349">
        <v>0.13</v>
      </c>
      <c r="AU73" s="349">
        <v>0.34</v>
      </c>
      <c r="AV73" s="350">
        <f t="shared" si="9"/>
        <v>0.47</v>
      </c>
      <c r="AW73" s="349">
        <v>0.36</v>
      </c>
      <c r="AX73" s="349">
        <v>0.46</v>
      </c>
      <c r="AY73" s="349">
        <v>0.58</v>
      </c>
      <c r="AZ73" s="349">
        <v>0.54</v>
      </c>
      <c r="BA73" s="349">
        <v>0.56</v>
      </c>
      <c r="BB73" s="349">
        <v>0.56</v>
      </c>
      <c r="BC73" s="349">
        <v>0.1</v>
      </c>
      <c r="BD73" s="349">
        <v>0.5</v>
      </c>
      <c r="BE73" s="349">
        <v>1.12</v>
      </c>
      <c r="BF73" s="349">
        <v>0.46</v>
      </c>
      <c r="BG73" s="349">
        <v>0.51</v>
      </c>
      <c r="BH73" s="349">
        <v>1.12</v>
      </c>
      <c r="BI73" s="350">
        <f t="shared" si="10"/>
        <v>6.87</v>
      </c>
      <c r="BJ73" s="350">
        <v>2.89</v>
      </c>
      <c r="BK73" s="350">
        <v>0.3</v>
      </c>
      <c r="BL73" s="349">
        <v>1.45</v>
      </c>
      <c r="BM73" s="349">
        <v>0.17</v>
      </c>
      <c r="BN73" s="349">
        <v>0.3</v>
      </c>
      <c r="BO73" s="349">
        <v>0.4</v>
      </c>
      <c r="BP73" s="350">
        <f t="shared" si="11"/>
        <v>2.32</v>
      </c>
      <c r="BQ73" s="349">
        <v>0.1</v>
      </c>
      <c r="BR73" s="349">
        <v>0.1</v>
      </c>
      <c r="BS73" s="349">
        <v>0.34</v>
      </c>
      <c r="BT73" s="349">
        <v>0.57</v>
      </c>
      <c r="BU73" s="349">
        <v>0.2</v>
      </c>
      <c r="BV73" s="350">
        <f t="shared" si="12"/>
        <v>1.31</v>
      </c>
      <c r="BW73" s="349">
        <v>0.66</v>
      </c>
      <c r="BX73" s="349">
        <v>0.34</v>
      </c>
      <c r="BY73" s="349">
        <v>0.15</v>
      </c>
      <c r="BZ73" s="349">
        <v>0.24</v>
      </c>
      <c r="CA73" s="350">
        <f t="shared" si="13"/>
        <v>1.39</v>
      </c>
      <c r="CB73" s="349">
        <v>0.06</v>
      </c>
      <c r="CC73" s="349">
        <v>5.18</v>
      </c>
      <c r="CD73" s="350">
        <f t="shared" si="14"/>
        <v>5.24</v>
      </c>
      <c r="CE73" s="350">
        <v>0.04</v>
      </c>
      <c r="CF73" s="350">
        <v>0.02</v>
      </c>
      <c r="CG73" s="349">
        <v>1.09</v>
      </c>
      <c r="CH73" s="349">
        <v>3.51</v>
      </c>
      <c r="CI73" s="349">
        <v>5.5</v>
      </c>
      <c r="CJ73" s="349">
        <v>1.2</v>
      </c>
      <c r="CK73" s="349">
        <v>0.8</v>
      </c>
      <c r="CL73" s="350">
        <f t="shared" si="15"/>
        <v>12.1</v>
      </c>
      <c r="CM73" s="349">
        <v>1.5</v>
      </c>
      <c r="CN73" s="349">
        <v>1.49</v>
      </c>
      <c r="CO73" s="350">
        <f t="shared" si="16"/>
        <v>2.99</v>
      </c>
      <c r="CP73" s="373">
        <f t="shared" si="17"/>
        <v>39.45</v>
      </c>
      <c r="CQ73" s="350">
        <f t="shared" si="18"/>
        <v>46.55</v>
      </c>
      <c r="CR73" s="292"/>
      <c r="CS73" s="292"/>
      <c r="CT73" s="292"/>
    </row>
    <row r="74" spans="1:98" ht="12.75">
      <c r="A74" s="246">
        <v>66</v>
      </c>
      <c r="B74" s="235" t="str">
        <f>Характеристика!B79</f>
        <v>Отке  17</v>
      </c>
      <c r="C74" s="266">
        <v>2717.9</v>
      </c>
      <c r="D74" s="74">
        <v>0.04</v>
      </c>
      <c r="E74" s="348">
        <v>0.06</v>
      </c>
      <c r="F74" s="349">
        <v>0.07</v>
      </c>
      <c r="G74" s="350">
        <f>D74+E74+F74</f>
        <v>0.17</v>
      </c>
      <c r="H74" s="350">
        <v>0.14</v>
      </c>
      <c r="I74" s="349">
        <v>0.12</v>
      </c>
      <c r="J74" s="74">
        <v>0.04</v>
      </c>
      <c r="K74" s="349">
        <v>0.13</v>
      </c>
      <c r="L74" s="350">
        <f aca="true" t="shared" si="19" ref="L74:L137">I74+J74+K74</f>
        <v>0.29</v>
      </c>
      <c r="M74" s="349">
        <v>0.05</v>
      </c>
      <c r="N74" s="349">
        <v>0.05</v>
      </c>
      <c r="O74" s="349">
        <v>0.05</v>
      </c>
      <c r="P74" s="349">
        <v>0.13</v>
      </c>
      <c r="Q74" s="350">
        <f aca="true" t="shared" si="20" ref="Q74:Q137">M74+N74+O74+P74</f>
        <v>0.28</v>
      </c>
      <c r="R74" s="349">
        <v>0.14</v>
      </c>
      <c r="S74" s="349">
        <v>0.13</v>
      </c>
      <c r="T74" s="350">
        <f aca="true" t="shared" si="21" ref="T74:T137">R74+S74</f>
        <v>0.27</v>
      </c>
      <c r="U74" s="349">
        <v>0.06</v>
      </c>
      <c r="V74" s="349">
        <v>0.02</v>
      </c>
      <c r="W74" s="349">
        <v>0.02</v>
      </c>
      <c r="X74" s="349">
        <v>0.12</v>
      </c>
      <c r="Y74" s="349">
        <v>0.21</v>
      </c>
      <c r="Z74" s="349">
        <v>0.14</v>
      </c>
      <c r="AA74" s="350">
        <f aca="true" t="shared" si="22" ref="AA74:AA137">U74+V74+W74+X74+Y74+Z74</f>
        <v>0.57</v>
      </c>
      <c r="AB74" s="349">
        <v>0.02</v>
      </c>
      <c r="AC74" s="349">
        <v>0.05</v>
      </c>
      <c r="AD74" s="349">
        <v>0.15</v>
      </c>
      <c r="AE74" s="350">
        <f aca="true" t="shared" si="23" ref="AE74:AE137">AB74+AC74+AD74</f>
        <v>0.22</v>
      </c>
      <c r="AF74" s="349">
        <v>0.04</v>
      </c>
      <c r="AG74" s="349">
        <v>0.04</v>
      </c>
      <c r="AH74" s="349">
        <v>0.14</v>
      </c>
      <c r="AI74" s="349">
        <v>0.14</v>
      </c>
      <c r="AJ74" s="349">
        <v>0.14</v>
      </c>
      <c r="AK74" s="350">
        <f aca="true" t="shared" si="24" ref="AK74:AK137">AF74+AG74+AH74+AI74+AJ74</f>
        <v>0.5</v>
      </c>
      <c r="AL74" s="350">
        <v>0.03</v>
      </c>
      <c r="AM74" s="350">
        <v>0.19</v>
      </c>
      <c r="AN74" s="349">
        <v>0.04</v>
      </c>
      <c r="AO74" s="349">
        <v>0.13</v>
      </c>
      <c r="AP74" s="350">
        <f aca="true" t="shared" si="25" ref="AP74:AP137">AN74+AO74</f>
        <v>0.17</v>
      </c>
      <c r="AQ74" s="349">
        <v>0.16</v>
      </c>
      <c r="AR74" s="349">
        <v>0.16</v>
      </c>
      <c r="AS74" s="350">
        <f aca="true" t="shared" si="26" ref="AS74:AS137">AQ74+AR74</f>
        <v>0.32</v>
      </c>
      <c r="AT74" s="349">
        <v>0.13</v>
      </c>
      <c r="AU74" s="349">
        <v>0.27</v>
      </c>
      <c r="AV74" s="350">
        <f aca="true" t="shared" si="27" ref="AV74:AV137">AT74+AU74</f>
        <v>0.4</v>
      </c>
      <c r="AW74" s="349">
        <v>0.29</v>
      </c>
      <c r="AX74" s="349">
        <v>0.39</v>
      </c>
      <c r="AY74" s="349">
        <v>0.76</v>
      </c>
      <c r="AZ74" s="349">
        <v>0.72</v>
      </c>
      <c r="BA74" s="349">
        <v>0.49</v>
      </c>
      <c r="BB74" s="349">
        <v>0.49</v>
      </c>
      <c r="BC74" s="349">
        <v>0.1</v>
      </c>
      <c r="BD74" s="349">
        <v>0.43</v>
      </c>
      <c r="BE74" s="349">
        <v>0.98</v>
      </c>
      <c r="BF74" s="349">
        <v>0.39</v>
      </c>
      <c r="BG74" s="349">
        <v>0.44</v>
      </c>
      <c r="BH74" s="349">
        <v>0.98</v>
      </c>
      <c r="BI74" s="350">
        <f aca="true" t="shared" si="28" ref="BI74:BI137">AW74+AX74+AY74+AZ74+BA74+BB74+BC74+BD74+BE74+BF74+BG74+BH74</f>
        <v>6.46</v>
      </c>
      <c r="BJ74" s="350">
        <v>2.89</v>
      </c>
      <c r="BK74" s="350">
        <v>0.3</v>
      </c>
      <c r="BL74" s="349">
        <v>1.31</v>
      </c>
      <c r="BM74" s="349">
        <v>0.17</v>
      </c>
      <c r="BN74" s="349">
        <v>0.3</v>
      </c>
      <c r="BO74" s="349">
        <v>0.1</v>
      </c>
      <c r="BP74" s="350">
        <f aca="true" t="shared" si="29" ref="BP74:BP137">BL74+BM74+BN74+BO74</f>
        <v>1.88</v>
      </c>
      <c r="BQ74" s="349">
        <v>0.08</v>
      </c>
      <c r="BR74" s="349">
        <v>0.08</v>
      </c>
      <c r="BS74" s="349">
        <v>0.52</v>
      </c>
      <c r="BT74" s="349">
        <v>0.53</v>
      </c>
      <c r="BU74" s="349">
        <v>0.2</v>
      </c>
      <c r="BV74" s="350">
        <f aca="true" t="shared" si="30" ref="BV74:BV137">BQ74+BR74+BS74+BT74+BU74</f>
        <v>1.41</v>
      </c>
      <c r="BW74" s="349">
        <v>0.84</v>
      </c>
      <c r="BX74" s="349">
        <v>0.52</v>
      </c>
      <c r="BY74" s="349">
        <v>0.11</v>
      </c>
      <c r="BZ74" s="349">
        <v>0.42</v>
      </c>
      <c r="CA74" s="350">
        <f aca="true" t="shared" si="31" ref="CA74:CA137">BW74+BX74+BY74+BZ74</f>
        <v>1.89</v>
      </c>
      <c r="CB74" s="349">
        <v>0.36</v>
      </c>
      <c r="CC74" s="349">
        <v>4.81</v>
      </c>
      <c r="CD74" s="350">
        <f aca="true" t="shared" si="32" ref="CD74:CD137">CB74+CC74</f>
        <v>5.17</v>
      </c>
      <c r="CE74" s="350">
        <v>0.07</v>
      </c>
      <c r="CF74" s="350">
        <v>0.02</v>
      </c>
      <c r="CG74" s="349">
        <v>1.09</v>
      </c>
      <c r="CH74" s="349">
        <v>2.1</v>
      </c>
      <c r="CI74" s="349">
        <v>4.12</v>
      </c>
      <c r="CJ74" s="349">
        <v>1.2</v>
      </c>
      <c r="CK74" s="349">
        <v>0.8</v>
      </c>
      <c r="CL74" s="350">
        <f aca="true" t="shared" si="33" ref="CL74:CL137">CG74+CH74+CI74+CJ74+CK74</f>
        <v>9.31</v>
      </c>
      <c r="CM74" s="349">
        <v>1.5</v>
      </c>
      <c r="CN74" s="349">
        <v>1.49</v>
      </c>
      <c r="CO74" s="350">
        <f aca="true" t="shared" si="34" ref="CO74:CO137">CM74+CN74</f>
        <v>2.99</v>
      </c>
      <c r="CP74" s="373">
        <f aca="true" t="shared" si="35" ref="CP74:CP137">G74+H74+L74+Q74+T74+AA74+AE74+AK74+AL74+AM74+AP74+AS74+AV74+BI74+BJ74+BK74+BP74+BV74+CA74+CD74+CE74+CF74+CL74+CO74</f>
        <v>35.94</v>
      </c>
      <c r="CQ74" s="350">
        <f aca="true" t="shared" si="36" ref="CQ74:CQ137">CP74*1.18</f>
        <v>42.41</v>
      </c>
      <c r="CR74" s="292"/>
      <c r="CS74" s="292"/>
      <c r="CT74" s="292"/>
    </row>
    <row r="75" spans="1:98" ht="12.75">
      <c r="A75" s="246">
        <v>67</v>
      </c>
      <c r="B75" s="235" t="str">
        <f>Характеристика!B80</f>
        <v>Отке  24а</v>
      </c>
      <c r="C75" s="266">
        <v>1889.6</v>
      </c>
      <c r="D75" s="74">
        <v>0.04</v>
      </c>
      <c r="E75" s="348">
        <v>0.06</v>
      </c>
      <c r="F75" s="349">
        <v>0.1</v>
      </c>
      <c r="G75" s="350">
        <f t="shared" si="0"/>
        <v>0.2</v>
      </c>
      <c r="H75" s="350">
        <v>0.15</v>
      </c>
      <c r="I75" s="349">
        <v>0.12</v>
      </c>
      <c r="J75" s="74">
        <v>0.04</v>
      </c>
      <c r="K75" s="349">
        <v>0.14</v>
      </c>
      <c r="L75" s="350">
        <f t="shared" si="19"/>
        <v>0.3</v>
      </c>
      <c r="M75" s="349">
        <v>0.05</v>
      </c>
      <c r="N75" s="349">
        <v>0.05</v>
      </c>
      <c r="O75" s="349">
        <v>0.05</v>
      </c>
      <c r="P75" s="349">
        <v>0.14</v>
      </c>
      <c r="Q75" s="350">
        <f t="shared" si="20"/>
        <v>0.29</v>
      </c>
      <c r="R75" s="349">
        <v>0.15</v>
      </c>
      <c r="S75" s="349">
        <v>0.14</v>
      </c>
      <c r="T75" s="350">
        <f t="shared" si="21"/>
        <v>0.29</v>
      </c>
      <c r="U75" s="349">
        <v>0.06</v>
      </c>
      <c r="V75" s="349">
        <v>0.02</v>
      </c>
      <c r="W75" s="349">
        <v>0.02</v>
      </c>
      <c r="X75" s="349">
        <v>0.12</v>
      </c>
      <c r="Y75" s="349">
        <v>0.21</v>
      </c>
      <c r="Z75" s="349">
        <v>0.15</v>
      </c>
      <c r="AA75" s="350">
        <f t="shared" si="22"/>
        <v>0.58</v>
      </c>
      <c r="AB75" s="349">
        <v>0.02</v>
      </c>
      <c r="AC75" s="349">
        <v>0.05</v>
      </c>
      <c r="AD75" s="349">
        <v>0.16</v>
      </c>
      <c r="AE75" s="350">
        <f t="shared" si="23"/>
        <v>0.23</v>
      </c>
      <c r="AF75" s="349">
        <v>0.04</v>
      </c>
      <c r="AG75" s="349">
        <v>0.04</v>
      </c>
      <c r="AH75" s="349">
        <v>0.15</v>
      </c>
      <c r="AI75" s="349">
        <v>0.15</v>
      </c>
      <c r="AJ75" s="349">
        <v>0.15</v>
      </c>
      <c r="AK75" s="350">
        <f t="shared" si="24"/>
        <v>0.53</v>
      </c>
      <c r="AL75" s="350">
        <v>0.03</v>
      </c>
      <c r="AM75" s="350">
        <v>0.2</v>
      </c>
      <c r="AN75" s="349">
        <v>0.04</v>
      </c>
      <c r="AO75" s="349">
        <v>0.14</v>
      </c>
      <c r="AP75" s="350">
        <f t="shared" si="25"/>
        <v>0.18</v>
      </c>
      <c r="AQ75" s="349">
        <v>0.16</v>
      </c>
      <c r="AR75" s="349">
        <v>0.16</v>
      </c>
      <c r="AS75" s="350">
        <f t="shared" si="26"/>
        <v>0.32</v>
      </c>
      <c r="AT75" s="349">
        <v>0.13</v>
      </c>
      <c r="AU75" s="349">
        <v>0.28</v>
      </c>
      <c r="AV75" s="350">
        <f t="shared" si="27"/>
        <v>0.41</v>
      </c>
      <c r="AW75" s="349">
        <v>0.34</v>
      </c>
      <c r="AX75" s="349">
        <v>0.44</v>
      </c>
      <c r="AY75" s="349">
        <v>0.73</v>
      </c>
      <c r="AZ75" s="349">
        <v>0.69</v>
      </c>
      <c r="BA75" s="349">
        <v>0.54</v>
      </c>
      <c r="BB75" s="349">
        <v>0.54</v>
      </c>
      <c r="BC75" s="349">
        <v>0.1</v>
      </c>
      <c r="BD75" s="349">
        <v>0.48</v>
      </c>
      <c r="BE75" s="349">
        <v>1.08</v>
      </c>
      <c r="BF75" s="349">
        <v>0.44</v>
      </c>
      <c r="BG75" s="349">
        <v>0.49</v>
      </c>
      <c r="BH75" s="349">
        <v>1.08</v>
      </c>
      <c r="BI75" s="350">
        <f t="shared" si="28"/>
        <v>6.95</v>
      </c>
      <c r="BJ75" s="350">
        <v>2.89</v>
      </c>
      <c r="BK75" s="350">
        <v>0.3</v>
      </c>
      <c r="BL75" s="349">
        <v>1.35</v>
      </c>
      <c r="BM75" s="349">
        <v>0.17</v>
      </c>
      <c r="BN75" s="349">
        <v>0.3</v>
      </c>
      <c r="BO75" s="349">
        <v>0.1</v>
      </c>
      <c r="BP75" s="350">
        <f t="shared" si="29"/>
        <v>1.92</v>
      </c>
      <c r="BQ75" s="349">
        <v>0.11</v>
      </c>
      <c r="BR75" s="349">
        <v>0.11</v>
      </c>
      <c r="BS75" s="349">
        <v>0.49</v>
      </c>
      <c r="BT75" s="349">
        <v>0.59</v>
      </c>
      <c r="BU75" s="349">
        <v>0.2</v>
      </c>
      <c r="BV75" s="350">
        <f t="shared" si="30"/>
        <v>1.5</v>
      </c>
      <c r="BW75" s="349">
        <v>0.81</v>
      </c>
      <c r="BX75" s="349">
        <v>0.49</v>
      </c>
      <c r="BY75" s="349">
        <v>0.17</v>
      </c>
      <c r="BZ75" s="349">
        <v>0.39</v>
      </c>
      <c r="CA75" s="350">
        <f t="shared" si="31"/>
        <v>1.86</v>
      </c>
      <c r="CB75" s="349">
        <v>0.21</v>
      </c>
      <c r="CC75" s="349">
        <v>4.04</v>
      </c>
      <c r="CD75" s="350">
        <f t="shared" si="32"/>
        <v>4.25</v>
      </c>
      <c r="CE75" s="350">
        <v>0.1</v>
      </c>
      <c r="CF75" s="350">
        <v>0.02</v>
      </c>
      <c r="CG75" s="349">
        <v>1.09</v>
      </c>
      <c r="CH75" s="349">
        <v>2.74</v>
      </c>
      <c r="CI75" s="349">
        <v>4.72</v>
      </c>
      <c r="CJ75" s="349">
        <v>1.2</v>
      </c>
      <c r="CK75" s="349">
        <v>0.8</v>
      </c>
      <c r="CL75" s="350">
        <f t="shared" si="33"/>
        <v>10.55</v>
      </c>
      <c r="CM75" s="349">
        <v>1.5</v>
      </c>
      <c r="CN75" s="349">
        <v>1.49</v>
      </c>
      <c r="CO75" s="350">
        <f t="shared" si="34"/>
        <v>2.99</v>
      </c>
      <c r="CP75" s="373">
        <f t="shared" si="35"/>
        <v>37.04</v>
      </c>
      <c r="CQ75" s="350">
        <f t="shared" si="36"/>
        <v>43.71</v>
      </c>
      <c r="CR75" s="292"/>
      <c r="CS75" s="292"/>
      <c r="CT75" s="292"/>
    </row>
    <row r="76" spans="1:98" ht="12.75">
      <c r="A76" s="246">
        <v>68</v>
      </c>
      <c r="B76" s="235" t="str">
        <f>Характеристика!B81</f>
        <v>Отке  26</v>
      </c>
      <c r="C76" s="266">
        <v>1906.4</v>
      </c>
      <c r="D76" s="74">
        <v>0.04</v>
      </c>
      <c r="E76" s="348">
        <v>0.06</v>
      </c>
      <c r="F76" s="349">
        <v>0.1</v>
      </c>
      <c r="G76" s="350">
        <f aca="true" t="shared" si="37" ref="G76:G106">D76+E76+F76</f>
        <v>0.2</v>
      </c>
      <c r="H76" s="350">
        <v>0.15</v>
      </c>
      <c r="I76" s="349">
        <v>0.12</v>
      </c>
      <c r="J76" s="74">
        <v>0.04</v>
      </c>
      <c r="K76" s="349">
        <v>0.14</v>
      </c>
      <c r="L76" s="350">
        <f t="shared" si="19"/>
        <v>0.3</v>
      </c>
      <c r="M76" s="349">
        <v>0.05</v>
      </c>
      <c r="N76" s="349">
        <v>0.05</v>
      </c>
      <c r="O76" s="349">
        <v>0.05</v>
      </c>
      <c r="P76" s="349">
        <v>0.14</v>
      </c>
      <c r="Q76" s="350">
        <f t="shared" si="20"/>
        <v>0.29</v>
      </c>
      <c r="R76" s="349">
        <v>0.15</v>
      </c>
      <c r="S76" s="349">
        <v>0.14</v>
      </c>
      <c r="T76" s="350">
        <f t="shared" si="21"/>
        <v>0.29</v>
      </c>
      <c r="U76" s="349">
        <v>0.06</v>
      </c>
      <c r="V76" s="349">
        <v>0.02</v>
      </c>
      <c r="W76" s="349">
        <v>0.02</v>
      </c>
      <c r="X76" s="349">
        <v>0.12</v>
      </c>
      <c r="Y76" s="349">
        <v>0.21</v>
      </c>
      <c r="Z76" s="349">
        <v>0.15</v>
      </c>
      <c r="AA76" s="350">
        <f t="shared" si="22"/>
        <v>0.58</v>
      </c>
      <c r="AB76" s="349">
        <v>0.02</v>
      </c>
      <c r="AC76" s="349">
        <v>0.05</v>
      </c>
      <c r="AD76" s="349">
        <v>0.16</v>
      </c>
      <c r="AE76" s="350">
        <f t="shared" si="23"/>
        <v>0.23</v>
      </c>
      <c r="AF76" s="349">
        <v>0.04</v>
      </c>
      <c r="AG76" s="349">
        <v>0.04</v>
      </c>
      <c r="AH76" s="349">
        <v>0.15</v>
      </c>
      <c r="AI76" s="349">
        <v>0.15</v>
      </c>
      <c r="AJ76" s="349">
        <v>0.15</v>
      </c>
      <c r="AK76" s="350">
        <f t="shared" si="24"/>
        <v>0.53</v>
      </c>
      <c r="AL76" s="350">
        <v>0.03</v>
      </c>
      <c r="AM76" s="350">
        <v>0.2</v>
      </c>
      <c r="AN76" s="349">
        <v>0.04</v>
      </c>
      <c r="AO76" s="349">
        <v>0.14</v>
      </c>
      <c r="AP76" s="350">
        <f t="shared" si="25"/>
        <v>0.18</v>
      </c>
      <c r="AQ76" s="349">
        <v>0.16</v>
      </c>
      <c r="AR76" s="349">
        <v>0.16</v>
      </c>
      <c r="AS76" s="350">
        <f t="shared" si="26"/>
        <v>0.32</v>
      </c>
      <c r="AT76" s="349">
        <v>0.13</v>
      </c>
      <c r="AU76" s="349">
        <v>0.28</v>
      </c>
      <c r="AV76" s="350">
        <f t="shared" si="27"/>
        <v>0.41</v>
      </c>
      <c r="AW76" s="349">
        <v>0.34</v>
      </c>
      <c r="AX76" s="349">
        <v>0.44</v>
      </c>
      <c r="AY76" s="349">
        <v>0.73</v>
      </c>
      <c r="AZ76" s="349">
        <v>0.69</v>
      </c>
      <c r="BA76" s="349">
        <v>0.54</v>
      </c>
      <c r="BB76" s="349">
        <v>0.54</v>
      </c>
      <c r="BC76" s="349">
        <v>0.1</v>
      </c>
      <c r="BD76" s="349">
        <v>0.48</v>
      </c>
      <c r="BE76" s="349">
        <v>1.08</v>
      </c>
      <c r="BF76" s="349">
        <v>0.44</v>
      </c>
      <c r="BG76" s="349">
        <v>0.49</v>
      </c>
      <c r="BH76" s="349">
        <v>1.08</v>
      </c>
      <c r="BI76" s="350">
        <f t="shared" si="28"/>
        <v>6.95</v>
      </c>
      <c r="BJ76" s="350">
        <v>2.89</v>
      </c>
      <c r="BK76" s="350">
        <v>0.3</v>
      </c>
      <c r="BL76" s="349">
        <v>1.45</v>
      </c>
      <c r="BM76" s="349">
        <v>0.17</v>
      </c>
      <c r="BN76" s="349">
        <v>0.3</v>
      </c>
      <c r="BO76" s="349">
        <v>0.28</v>
      </c>
      <c r="BP76" s="350">
        <f t="shared" si="29"/>
        <v>2.2</v>
      </c>
      <c r="BQ76" s="349">
        <v>0.11</v>
      </c>
      <c r="BR76" s="349">
        <v>0.11</v>
      </c>
      <c r="BS76" s="349">
        <v>0.49</v>
      </c>
      <c r="BT76" s="349">
        <v>0.58</v>
      </c>
      <c r="BU76" s="349">
        <v>0.2</v>
      </c>
      <c r="BV76" s="350">
        <f t="shared" si="30"/>
        <v>1.49</v>
      </c>
      <c r="BW76" s="349">
        <v>0.81</v>
      </c>
      <c r="BX76" s="349">
        <v>0.49</v>
      </c>
      <c r="BY76" s="349">
        <v>0.16</v>
      </c>
      <c r="BZ76" s="349">
        <v>0.39</v>
      </c>
      <c r="CA76" s="350">
        <f t="shared" si="31"/>
        <v>1.85</v>
      </c>
      <c r="CB76" s="349">
        <v>0.21</v>
      </c>
      <c r="CC76" s="349">
        <v>4.08</v>
      </c>
      <c r="CD76" s="350">
        <f t="shared" si="32"/>
        <v>4.29</v>
      </c>
      <c r="CE76" s="350">
        <v>0.1</v>
      </c>
      <c r="CF76" s="350">
        <v>0.02</v>
      </c>
      <c r="CG76" s="349">
        <v>1.09</v>
      </c>
      <c r="CH76" s="349">
        <v>3.1</v>
      </c>
      <c r="CI76" s="349">
        <v>5.1</v>
      </c>
      <c r="CJ76" s="349">
        <v>1.2</v>
      </c>
      <c r="CK76" s="349">
        <v>0.8</v>
      </c>
      <c r="CL76" s="350">
        <f t="shared" si="33"/>
        <v>11.29</v>
      </c>
      <c r="CM76" s="349">
        <v>1.5</v>
      </c>
      <c r="CN76" s="349">
        <v>1.49</v>
      </c>
      <c r="CO76" s="350">
        <f t="shared" si="34"/>
        <v>2.99</v>
      </c>
      <c r="CP76" s="373">
        <f t="shared" si="35"/>
        <v>38.08</v>
      </c>
      <c r="CQ76" s="350">
        <f t="shared" si="36"/>
        <v>44.93</v>
      </c>
      <c r="CR76" s="292"/>
      <c r="CS76" s="292"/>
      <c r="CT76" s="292"/>
    </row>
    <row r="77" spans="1:98" ht="12.75">
      <c r="A77" s="246">
        <v>69</v>
      </c>
      <c r="B77" s="235" t="str">
        <f>Характеристика!B82</f>
        <v>Отке  26а</v>
      </c>
      <c r="C77" s="266">
        <v>1916.4</v>
      </c>
      <c r="D77" s="74">
        <v>0.04</v>
      </c>
      <c r="E77" s="348">
        <v>0.06</v>
      </c>
      <c r="F77" s="349">
        <v>0.09</v>
      </c>
      <c r="G77" s="350">
        <f t="shared" si="37"/>
        <v>0.19</v>
      </c>
      <c r="H77" s="350">
        <v>0.15</v>
      </c>
      <c r="I77" s="349">
        <v>0.12</v>
      </c>
      <c r="J77" s="74">
        <v>0.04</v>
      </c>
      <c r="K77" s="349">
        <v>0.14</v>
      </c>
      <c r="L77" s="350">
        <f t="shared" si="19"/>
        <v>0.3</v>
      </c>
      <c r="M77" s="349">
        <v>0.05</v>
      </c>
      <c r="N77" s="349">
        <v>0.05</v>
      </c>
      <c r="O77" s="349">
        <v>0.05</v>
      </c>
      <c r="P77" s="349">
        <v>0.14</v>
      </c>
      <c r="Q77" s="350">
        <f t="shared" si="20"/>
        <v>0.29</v>
      </c>
      <c r="R77" s="349">
        <v>0.15</v>
      </c>
      <c r="S77" s="349">
        <v>0.14</v>
      </c>
      <c r="T77" s="350">
        <f t="shared" si="21"/>
        <v>0.29</v>
      </c>
      <c r="U77" s="349">
        <v>0.06</v>
      </c>
      <c r="V77" s="349">
        <v>0.02</v>
      </c>
      <c r="W77" s="349">
        <v>0.02</v>
      </c>
      <c r="X77" s="349">
        <v>0.12</v>
      </c>
      <c r="Y77" s="349">
        <v>0.21</v>
      </c>
      <c r="Z77" s="349">
        <v>0.15</v>
      </c>
      <c r="AA77" s="350">
        <f t="shared" si="22"/>
        <v>0.58</v>
      </c>
      <c r="AB77" s="349">
        <v>0.02</v>
      </c>
      <c r="AC77" s="349">
        <v>0.05</v>
      </c>
      <c r="AD77" s="349">
        <v>0.16</v>
      </c>
      <c r="AE77" s="350">
        <f t="shared" si="23"/>
        <v>0.23</v>
      </c>
      <c r="AF77" s="349">
        <v>0.04</v>
      </c>
      <c r="AG77" s="349">
        <v>0.04</v>
      </c>
      <c r="AH77" s="349">
        <v>0.15</v>
      </c>
      <c r="AI77" s="349">
        <v>0.15</v>
      </c>
      <c r="AJ77" s="349">
        <v>0.15</v>
      </c>
      <c r="AK77" s="350">
        <f t="shared" si="24"/>
        <v>0.53</v>
      </c>
      <c r="AL77" s="350">
        <v>0.03</v>
      </c>
      <c r="AM77" s="350">
        <v>0.2</v>
      </c>
      <c r="AN77" s="349">
        <v>0.04</v>
      </c>
      <c r="AO77" s="349">
        <v>0.14</v>
      </c>
      <c r="AP77" s="350">
        <f t="shared" si="25"/>
        <v>0.18</v>
      </c>
      <c r="AQ77" s="349">
        <v>0.16</v>
      </c>
      <c r="AR77" s="349">
        <v>0.16</v>
      </c>
      <c r="AS77" s="350">
        <f t="shared" si="26"/>
        <v>0.32</v>
      </c>
      <c r="AT77" s="349">
        <v>0.13</v>
      </c>
      <c r="AU77" s="349">
        <v>0.28</v>
      </c>
      <c r="AV77" s="350">
        <f t="shared" si="27"/>
        <v>0.41</v>
      </c>
      <c r="AW77" s="349">
        <v>0.34</v>
      </c>
      <c r="AX77" s="349">
        <v>0.44</v>
      </c>
      <c r="AY77" s="349">
        <v>0.73</v>
      </c>
      <c r="AZ77" s="349">
        <v>0.69</v>
      </c>
      <c r="BA77" s="349">
        <v>0.54</v>
      </c>
      <c r="BB77" s="349">
        <v>0.54</v>
      </c>
      <c r="BC77" s="349">
        <v>0.1</v>
      </c>
      <c r="BD77" s="349">
        <v>0.48</v>
      </c>
      <c r="BE77" s="349">
        <v>1.08</v>
      </c>
      <c r="BF77" s="349">
        <v>0.44</v>
      </c>
      <c r="BG77" s="349">
        <v>0.49</v>
      </c>
      <c r="BH77" s="349">
        <v>1.08</v>
      </c>
      <c r="BI77" s="350">
        <f t="shared" si="28"/>
        <v>6.95</v>
      </c>
      <c r="BJ77" s="350">
        <v>2.89</v>
      </c>
      <c r="BK77" s="350">
        <v>0.3</v>
      </c>
      <c r="BL77" s="349">
        <v>1.41</v>
      </c>
      <c r="BM77" s="349">
        <v>0.17</v>
      </c>
      <c r="BN77" s="349">
        <v>0.3</v>
      </c>
      <c r="BO77" s="349">
        <v>0.18</v>
      </c>
      <c r="BP77" s="350">
        <f t="shared" si="29"/>
        <v>2.06</v>
      </c>
      <c r="BQ77" s="349">
        <v>0.11</v>
      </c>
      <c r="BR77" s="349">
        <v>0.11</v>
      </c>
      <c r="BS77" s="349">
        <v>0.49</v>
      </c>
      <c r="BT77" s="349">
        <v>0.58</v>
      </c>
      <c r="BU77" s="349">
        <v>0.2</v>
      </c>
      <c r="BV77" s="350">
        <f t="shared" si="30"/>
        <v>1.49</v>
      </c>
      <c r="BW77" s="349">
        <v>0.81</v>
      </c>
      <c r="BX77" s="349">
        <v>0.49</v>
      </c>
      <c r="BY77" s="349">
        <v>0.16</v>
      </c>
      <c r="BZ77" s="349">
        <v>0.39</v>
      </c>
      <c r="CA77" s="350">
        <f t="shared" si="31"/>
        <v>1.85</v>
      </c>
      <c r="CB77" s="349">
        <v>0.21</v>
      </c>
      <c r="CC77" s="349">
        <v>3.98</v>
      </c>
      <c r="CD77" s="350">
        <f t="shared" si="32"/>
        <v>4.19</v>
      </c>
      <c r="CE77" s="350">
        <v>0.09</v>
      </c>
      <c r="CF77" s="350">
        <v>0.02</v>
      </c>
      <c r="CG77" s="349">
        <v>1.09</v>
      </c>
      <c r="CH77" s="349">
        <v>2.67</v>
      </c>
      <c r="CI77" s="349">
        <v>4.67</v>
      </c>
      <c r="CJ77" s="349">
        <v>1.2</v>
      </c>
      <c r="CK77" s="349">
        <v>0.8</v>
      </c>
      <c r="CL77" s="350">
        <f t="shared" si="33"/>
        <v>10.43</v>
      </c>
      <c r="CM77" s="349">
        <v>1.5</v>
      </c>
      <c r="CN77" s="349">
        <v>1.49</v>
      </c>
      <c r="CO77" s="350">
        <f t="shared" si="34"/>
        <v>2.99</v>
      </c>
      <c r="CP77" s="373">
        <f t="shared" si="35"/>
        <v>36.96</v>
      </c>
      <c r="CQ77" s="350">
        <f t="shared" si="36"/>
        <v>43.61</v>
      </c>
      <c r="CR77" s="292"/>
      <c r="CS77" s="292"/>
      <c r="CT77" s="292"/>
    </row>
    <row r="78" spans="1:98" ht="12.75">
      <c r="A78" s="246">
        <v>70</v>
      </c>
      <c r="B78" s="235" t="str">
        <f>Характеристика!B83</f>
        <v>Отке  26б</v>
      </c>
      <c r="C78" s="266">
        <v>2108.5</v>
      </c>
      <c r="D78" s="74">
        <v>0.04</v>
      </c>
      <c r="E78" s="348">
        <v>0.06</v>
      </c>
      <c r="F78" s="349">
        <v>0.09</v>
      </c>
      <c r="G78" s="350">
        <f t="shared" si="37"/>
        <v>0.19</v>
      </c>
      <c r="H78" s="350">
        <v>0.14</v>
      </c>
      <c r="I78" s="349">
        <v>0.12</v>
      </c>
      <c r="J78" s="74">
        <v>0.04</v>
      </c>
      <c r="K78" s="349">
        <v>0.13</v>
      </c>
      <c r="L78" s="350">
        <f t="shared" si="19"/>
        <v>0.29</v>
      </c>
      <c r="M78" s="349">
        <v>0.05</v>
      </c>
      <c r="N78" s="349">
        <v>0.05</v>
      </c>
      <c r="O78" s="349">
        <v>0.05</v>
      </c>
      <c r="P78" s="349">
        <v>0.13</v>
      </c>
      <c r="Q78" s="350">
        <f t="shared" si="20"/>
        <v>0.28</v>
      </c>
      <c r="R78" s="349">
        <v>0.14</v>
      </c>
      <c r="S78" s="349">
        <v>0.13</v>
      </c>
      <c r="T78" s="350">
        <f t="shared" si="21"/>
        <v>0.27</v>
      </c>
      <c r="U78" s="349">
        <v>0.06</v>
      </c>
      <c r="V78" s="349">
        <v>0.02</v>
      </c>
      <c r="W78" s="349">
        <v>0.02</v>
      </c>
      <c r="X78" s="349">
        <v>0.12</v>
      </c>
      <c r="Y78" s="349">
        <v>0.21</v>
      </c>
      <c r="Z78" s="349">
        <v>0.14</v>
      </c>
      <c r="AA78" s="350">
        <f t="shared" si="22"/>
        <v>0.57</v>
      </c>
      <c r="AB78" s="349">
        <v>0.02</v>
      </c>
      <c r="AC78" s="349">
        <v>0.05</v>
      </c>
      <c r="AD78" s="349">
        <v>0.15</v>
      </c>
      <c r="AE78" s="350">
        <f t="shared" si="23"/>
        <v>0.22</v>
      </c>
      <c r="AF78" s="349">
        <v>0.04</v>
      </c>
      <c r="AG78" s="349">
        <v>0.04</v>
      </c>
      <c r="AH78" s="349">
        <v>0.14</v>
      </c>
      <c r="AI78" s="349">
        <v>0.14</v>
      </c>
      <c r="AJ78" s="349">
        <v>0.14</v>
      </c>
      <c r="AK78" s="350">
        <f t="shared" si="24"/>
        <v>0.5</v>
      </c>
      <c r="AL78" s="350">
        <v>0.03</v>
      </c>
      <c r="AM78" s="350">
        <v>0.19</v>
      </c>
      <c r="AN78" s="349">
        <v>0.04</v>
      </c>
      <c r="AO78" s="349">
        <v>0.13</v>
      </c>
      <c r="AP78" s="350">
        <f t="shared" si="25"/>
        <v>0.17</v>
      </c>
      <c r="AQ78" s="349">
        <v>0.16</v>
      </c>
      <c r="AR78" s="349">
        <v>0.16</v>
      </c>
      <c r="AS78" s="350">
        <f t="shared" si="26"/>
        <v>0.32</v>
      </c>
      <c r="AT78" s="349">
        <v>0.13</v>
      </c>
      <c r="AU78" s="349">
        <v>0.27</v>
      </c>
      <c r="AV78" s="350">
        <f t="shared" si="27"/>
        <v>0.4</v>
      </c>
      <c r="AW78" s="349">
        <v>0.26</v>
      </c>
      <c r="AX78" s="349">
        <v>0.36</v>
      </c>
      <c r="AY78" s="349">
        <v>0.76</v>
      </c>
      <c r="AZ78" s="349">
        <v>0.72</v>
      </c>
      <c r="BA78" s="349">
        <v>0.46</v>
      </c>
      <c r="BB78" s="349">
        <v>0.46</v>
      </c>
      <c r="BC78" s="349">
        <v>0.1</v>
      </c>
      <c r="BD78" s="349">
        <v>0.4</v>
      </c>
      <c r="BE78" s="349">
        <v>0.92</v>
      </c>
      <c r="BF78" s="349">
        <v>0.36</v>
      </c>
      <c r="BG78" s="349">
        <v>0.51</v>
      </c>
      <c r="BH78" s="349">
        <v>0.92</v>
      </c>
      <c r="BI78" s="350">
        <f t="shared" si="28"/>
        <v>6.23</v>
      </c>
      <c r="BJ78" s="350">
        <v>2.89</v>
      </c>
      <c r="BK78" s="350">
        <v>0.3</v>
      </c>
      <c r="BL78" s="349">
        <v>1.37</v>
      </c>
      <c r="BM78" s="349">
        <v>0.17</v>
      </c>
      <c r="BN78" s="349">
        <v>0.3</v>
      </c>
      <c r="BO78" s="349">
        <v>0.23</v>
      </c>
      <c r="BP78" s="350">
        <f t="shared" si="29"/>
        <v>2.07</v>
      </c>
      <c r="BQ78" s="349">
        <v>0.1</v>
      </c>
      <c r="BR78" s="349">
        <v>0.1</v>
      </c>
      <c r="BS78" s="349">
        <v>0.52</v>
      </c>
      <c r="BT78" s="349">
        <v>0.59</v>
      </c>
      <c r="BU78" s="349">
        <v>0.2</v>
      </c>
      <c r="BV78" s="350">
        <f t="shared" si="30"/>
        <v>1.51</v>
      </c>
      <c r="BW78" s="349">
        <v>0.84</v>
      </c>
      <c r="BX78" s="349">
        <v>0.52</v>
      </c>
      <c r="BY78" s="349">
        <v>0.17</v>
      </c>
      <c r="BZ78" s="349">
        <v>0.42</v>
      </c>
      <c r="CA78" s="350">
        <f t="shared" si="31"/>
        <v>1.95</v>
      </c>
      <c r="CB78" s="349">
        <v>0.24</v>
      </c>
      <c r="CC78" s="349">
        <v>4.25</v>
      </c>
      <c r="CD78" s="350">
        <f t="shared" si="32"/>
        <v>4.49</v>
      </c>
      <c r="CE78" s="350">
        <v>0.09</v>
      </c>
      <c r="CF78" s="350">
        <v>0.02</v>
      </c>
      <c r="CG78" s="349">
        <v>1.09</v>
      </c>
      <c r="CH78" s="349">
        <v>2.8</v>
      </c>
      <c r="CI78" s="349">
        <v>4.8</v>
      </c>
      <c r="CJ78" s="349">
        <v>1.2</v>
      </c>
      <c r="CK78" s="349">
        <v>0.8</v>
      </c>
      <c r="CL78" s="350">
        <f t="shared" si="33"/>
        <v>10.69</v>
      </c>
      <c r="CM78" s="349">
        <v>1.5</v>
      </c>
      <c r="CN78" s="349">
        <v>1.49</v>
      </c>
      <c r="CO78" s="350">
        <f t="shared" si="34"/>
        <v>2.99</v>
      </c>
      <c r="CP78" s="373">
        <f t="shared" si="35"/>
        <v>36.8</v>
      </c>
      <c r="CQ78" s="350">
        <f t="shared" si="36"/>
        <v>43.42</v>
      </c>
      <c r="CR78" s="292"/>
      <c r="CS78" s="292"/>
      <c r="CT78" s="292"/>
    </row>
    <row r="79" spans="1:98" ht="12.75">
      <c r="A79" s="246">
        <v>71</v>
      </c>
      <c r="B79" s="235" t="str">
        <f>Характеристика!B84</f>
        <v>Отке  28</v>
      </c>
      <c r="C79" s="266">
        <v>1971.5</v>
      </c>
      <c r="D79" s="74">
        <v>0.04</v>
      </c>
      <c r="E79" s="348">
        <v>0.06</v>
      </c>
      <c r="F79" s="349">
        <v>0.09</v>
      </c>
      <c r="G79" s="350">
        <f t="shared" si="37"/>
        <v>0.19</v>
      </c>
      <c r="H79" s="350">
        <v>0.15</v>
      </c>
      <c r="I79" s="349">
        <v>0.12</v>
      </c>
      <c r="J79" s="74">
        <v>0.04</v>
      </c>
      <c r="K79" s="349">
        <v>0.14</v>
      </c>
      <c r="L79" s="350">
        <f t="shared" si="19"/>
        <v>0.3</v>
      </c>
      <c r="M79" s="349">
        <v>0.05</v>
      </c>
      <c r="N79" s="349">
        <v>0.05</v>
      </c>
      <c r="O79" s="349">
        <v>0.05</v>
      </c>
      <c r="P79" s="349">
        <v>0.14</v>
      </c>
      <c r="Q79" s="350">
        <f t="shared" si="20"/>
        <v>0.29</v>
      </c>
      <c r="R79" s="349">
        <v>0.15</v>
      </c>
      <c r="S79" s="349">
        <v>0.14</v>
      </c>
      <c r="T79" s="350">
        <f t="shared" si="21"/>
        <v>0.29</v>
      </c>
      <c r="U79" s="349">
        <v>0.06</v>
      </c>
      <c r="V79" s="349">
        <v>0.02</v>
      </c>
      <c r="W79" s="349">
        <v>0.02</v>
      </c>
      <c r="X79" s="349">
        <v>0.12</v>
      </c>
      <c r="Y79" s="349">
        <v>0.21</v>
      </c>
      <c r="Z79" s="349">
        <v>0.15</v>
      </c>
      <c r="AA79" s="350">
        <f t="shared" si="22"/>
        <v>0.58</v>
      </c>
      <c r="AB79" s="349">
        <v>0.02</v>
      </c>
      <c r="AC79" s="349">
        <v>0.05</v>
      </c>
      <c r="AD79" s="349">
        <v>0.16</v>
      </c>
      <c r="AE79" s="350">
        <f t="shared" si="23"/>
        <v>0.23</v>
      </c>
      <c r="AF79" s="349">
        <v>0.04</v>
      </c>
      <c r="AG79" s="349">
        <v>0.04</v>
      </c>
      <c r="AH79" s="349">
        <v>0.15</v>
      </c>
      <c r="AI79" s="349">
        <v>0.15</v>
      </c>
      <c r="AJ79" s="349">
        <v>0.15</v>
      </c>
      <c r="AK79" s="350">
        <f t="shared" si="24"/>
        <v>0.53</v>
      </c>
      <c r="AL79" s="350">
        <v>0.03</v>
      </c>
      <c r="AM79" s="350">
        <v>0.2</v>
      </c>
      <c r="AN79" s="349">
        <v>0.04</v>
      </c>
      <c r="AO79" s="349">
        <v>0.14</v>
      </c>
      <c r="AP79" s="350">
        <f t="shared" si="25"/>
        <v>0.18</v>
      </c>
      <c r="AQ79" s="349">
        <v>0.16</v>
      </c>
      <c r="AR79" s="349">
        <v>0.16</v>
      </c>
      <c r="AS79" s="350">
        <f t="shared" si="26"/>
        <v>0.32</v>
      </c>
      <c r="AT79" s="349">
        <v>0.13</v>
      </c>
      <c r="AU79" s="349">
        <v>0.28</v>
      </c>
      <c r="AV79" s="350">
        <f t="shared" si="27"/>
        <v>0.41</v>
      </c>
      <c r="AW79" s="349">
        <v>0.34</v>
      </c>
      <c r="AX79" s="349">
        <v>0.44</v>
      </c>
      <c r="AY79" s="349">
        <v>0.8</v>
      </c>
      <c r="AZ79" s="349">
        <v>0.76</v>
      </c>
      <c r="BA79" s="349">
        <v>0.54</v>
      </c>
      <c r="BB79" s="349">
        <v>0.54</v>
      </c>
      <c r="BC79" s="349">
        <v>0.1</v>
      </c>
      <c r="BD79" s="349">
        <v>0.48</v>
      </c>
      <c r="BE79" s="349">
        <v>1.08</v>
      </c>
      <c r="BF79" s="349">
        <v>0.44</v>
      </c>
      <c r="BG79" s="349">
        <v>0.49</v>
      </c>
      <c r="BH79" s="349">
        <v>1.08</v>
      </c>
      <c r="BI79" s="350">
        <f t="shared" si="28"/>
        <v>7.09</v>
      </c>
      <c r="BJ79" s="350">
        <v>2.89</v>
      </c>
      <c r="BK79" s="350">
        <v>0.3</v>
      </c>
      <c r="BL79" s="349">
        <v>1.33</v>
      </c>
      <c r="BM79" s="349">
        <v>0.17</v>
      </c>
      <c r="BN79" s="349">
        <v>0.3</v>
      </c>
      <c r="BO79" s="349">
        <v>0.08</v>
      </c>
      <c r="BP79" s="350">
        <f t="shared" si="29"/>
        <v>1.88</v>
      </c>
      <c r="BQ79" s="349">
        <v>0.11</v>
      </c>
      <c r="BR79" s="349">
        <v>0.11</v>
      </c>
      <c r="BS79" s="349">
        <v>0.56</v>
      </c>
      <c r="BT79" s="349">
        <v>0.55</v>
      </c>
      <c r="BU79" s="349">
        <v>0.2</v>
      </c>
      <c r="BV79" s="350">
        <f t="shared" si="30"/>
        <v>1.53</v>
      </c>
      <c r="BW79" s="349">
        <v>0.88</v>
      </c>
      <c r="BX79" s="349">
        <v>0.56</v>
      </c>
      <c r="BY79" s="349">
        <v>0.13</v>
      </c>
      <c r="BZ79" s="349">
        <v>0.46</v>
      </c>
      <c r="CA79" s="350">
        <f t="shared" si="31"/>
        <v>2.03</v>
      </c>
      <c r="CB79" s="349">
        <v>0.28</v>
      </c>
      <c r="CC79" s="349">
        <v>4.53</v>
      </c>
      <c r="CD79" s="350">
        <f t="shared" si="32"/>
        <v>4.81</v>
      </c>
      <c r="CE79" s="350">
        <v>0.09</v>
      </c>
      <c r="CF79" s="350">
        <v>0.02</v>
      </c>
      <c r="CG79" s="349">
        <v>1.09</v>
      </c>
      <c r="CH79" s="349">
        <v>2.33</v>
      </c>
      <c r="CI79" s="349">
        <v>4.33</v>
      </c>
      <c r="CJ79" s="349">
        <v>1.2</v>
      </c>
      <c r="CK79" s="349">
        <v>0.8</v>
      </c>
      <c r="CL79" s="350">
        <f t="shared" si="33"/>
        <v>9.75</v>
      </c>
      <c r="CM79" s="349">
        <v>1.5</v>
      </c>
      <c r="CN79" s="349">
        <v>1.49</v>
      </c>
      <c r="CO79" s="350">
        <f t="shared" si="34"/>
        <v>2.99</v>
      </c>
      <c r="CP79" s="373">
        <f t="shared" si="35"/>
        <v>37.08</v>
      </c>
      <c r="CQ79" s="350">
        <f t="shared" si="36"/>
        <v>43.75</v>
      </c>
      <c r="CR79" s="292"/>
      <c r="CS79" s="292"/>
      <c r="CT79" s="292"/>
    </row>
    <row r="80" spans="1:98" ht="12.75">
      <c r="A80" s="246">
        <v>72</v>
      </c>
      <c r="B80" s="235" t="str">
        <f>Характеристика!B85</f>
        <v>Отке  28а</v>
      </c>
      <c r="C80" s="266">
        <v>2761</v>
      </c>
      <c r="D80" s="74">
        <v>0.04</v>
      </c>
      <c r="E80" s="348">
        <v>0.06</v>
      </c>
      <c r="F80" s="349">
        <v>0.07</v>
      </c>
      <c r="G80" s="350">
        <f t="shared" si="37"/>
        <v>0.17</v>
      </c>
      <c r="H80" s="350">
        <v>0.14</v>
      </c>
      <c r="I80" s="349">
        <v>0.12</v>
      </c>
      <c r="J80" s="74">
        <v>0.04</v>
      </c>
      <c r="K80" s="349">
        <v>0.13</v>
      </c>
      <c r="L80" s="350">
        <f t="shared" si="19"/>
        <v>0.29</v>
      </c>
      <c r="M80" s="349">
        <v>0.05</v>
      </c>
      <c r="N80" s="349">
        <v>0.05</v>
      </c>
      <c r="O80" s="349">
        <v>0.05</v>
      </c>
      <c r="P80" s="349">
        <v>0.13</v>
      </c>
      <c r="Q80" s="350">
        <f t="shared" si="20"/>
        <v>0.28</v>
      </c>
      <c r="R80" s="349">
        <v>0.14</v>
      </c>
      <c r="S80" s="349">
        <v>0.13</v>
      </c>
      <c r="T80" s="350">
        <f t="shared" si="21"/>
        <v>0.27</v>
      </c>
      <c r="U80" s="349">
        <v>0.06</v>
      </c>
      <c r="V80" s="349">
        <v>0.02</v>
      </c>
      <c r="W80" s="349">
        <v>0.02</v>
      </c>
      <c r="X80" s="349">
        <v>0.12</v>
      </c>
      <c r="Y80" s="349">
        <v>0.21</v>
      </c>
      <c r="Z80" s="349">
        <v>0.14</v>
      </c>
      <c r="AA80" s="350">
        <f t="shared" si="22"/>
        <v>0.57</v>
      </c>
      <c r="AB80" s="349">
        <v>0.02</v>
      </c>
      <c r="AC80" s="349">
        <v>0.05</v>
      </c>
      <c r="AD80" s="349">
        <v>0.15</v>
      </c>
      <c r="AE80" s="350">
        <f t="shared" si="23"/>
        <v>0.22</v>
      </c>
      <c r="AF80" s="349">
        <v>0.04</v>
      </c>
      <c r="AG80" s="349">
        <v>0.04</v>
      </c>
      <c r="AH80" s="349">
        <v>0.14</v>
      </c>
      <c r="AI80" s="349">
        <v>0.14</v>
      </c>
      <c r="AJ80" s="349">
        <v>0.14</v>
      </c>
      <c r="AK80" s="350">
        <f t="shared" si="24"/>
        <v>0.5</v>
      </c>
      <c r="AL80" s="350">
        <v>0.03</v>
      </c>
      <c r="AM80" s="350">
        <v>0.19</v>
      </c>
      <c r="AN80" s="349">
        <v>0.04</v>
      </c>
      <c r="AO80" s="349">
        <v>0.13</v>
      </c>
      <c r="AP80" s="350">
        <f t="shared" si="25"/>
        <v>0.17</v>
      </c>
      <c r="AQ80" s="349">
        <v>0.16</v>
      </c>
      <c r="AR80" s="349">
        <v>0.16</v>
      </c>
      <c r="AS80" s="350">
        <f t="shared" si="26"/>
        <v>0.32</v>
      </c>
      <c r="AT80" s="349">
        <v>0.13</v>
      </c>
      <c r="AU80" s="349">
        <v>0.27</v>
      </c>
      <c r="AV80" s="350">
        <f t="shared" si="27"/>
        <v>0.4</v>
      </c>
      <c r="AW80" s="349">
        <v>0.35</v>
      </c>
      <c r="AX80" s="349">
        <v>0.45</v>
      </c>
      <c r="AY80" s="349">
        <v>0.75</v>
      </c>
      <c r="AZ80" s="349">
        <v>0.71</v>
      </c>
      <c r="BA80" s="349">
        <v>0.55</v>
      </c>
      <c r="BB80" s="349">
        <v>0.55</v>
      </c>
      <c r="BC80" s="349">
        <v>0.1</v>
      </c>
      <c r="BD80" s="349">
        <v>0.49</v>
      </c>
      <c r="BE80" s="349">
        <v>1.1</v>
      </c>
      <c r="BF80" s="349">
        <v>0.45</v>
      </c>
      <c r="BG80" s="349">
        <v>0.5</v>
      </c>
      <c r="BH80" s="349">
        <v>1.1</v>
      </c>
      <c r="BI80" s="350">
        <f t="shared" si="28"/>
        <v>7.1</v>
      </c>
      <c r="BJ80" s="350">
        <v>2.89</v>
      </c>
      <c r="BK80" s="350">
        <v>0.3</v>
      </c>
      <c r="BL80" s="349">
        <v>1.33</v>
      </c>
      <c r="BM80" s="349">
        <v>0.17</v>
      </c>
      <c r="BN80" s="349">
        <v>0.3</v>
      </c>
      <c r="BO80" s="349">
        <v>0.21</v>
      </c>
      <c r="BP80" s="350">
        <f t="shared" si="29"/>
        <v>2.01</v>
      </c>
      <c r="BQ80" s="349">
        <v>0.08</v>
      </c>
      <c r="BR80" s="349">
        <v>0.08</v>
      </c>
      <c r="BS80" s="349">
        <v>0.51</v>
      </c>
      <c r="BT80" s="349">
        <v>0.58</v>
      </c>
      <c r="BU80" s="349">
        <v>0.2</v>
      </c>
      <c r="BV80" s="350">
        <f t="shared" si="30"/>
        <v>1.45</v>
      </c>
      <c r="BW80" s="349">
        <v>0.83</v>
      </c>
      <c r="BX80" s="349">
        <v>0.51</v>
      </c>
      <c r="BY80" s="349">
        <v>0.16</v>
      </c>
      <c r="BZ80" s="349">
        <v>0.41</v>
      </c>
      <c r="CA80" s="350">
        <f t="shared" si="31"/>
        <v>1.91</v>
      </c>
      <c r="CB80" s="349">
        <v>0.23</v>
      </c>
      <c r="CC80" s="349">
        <v>4.33</v>
      </c>
      <c r="CD80" s="350">
        <f t="shared" si="32"/>
        <v>4.56</v>
      </c>
      <c r="CE80" s="350">
        <v>0.07</v>
      </c>
      <c r="CF80" s="350">
        <v>0.02</v>
      </c>
      <c r="CG80" s="349">
        <v>1.09</v>
      </c>
      <c r="CH80" s="349">
        <v>2.62</v>
      </c>
      <c r="CI80" s="349">
        <v>4.62</v>
      </c>
      <c r="CJ80" s="349">
        <v>1.2</v>
      </c>
      <c r="CK80" s="349">
        <v>0.8</v>
      </c>
      <c r="CL80" s="350">
        <f t="shared" si="33"/>
        <v>10.33</v>
      </c>
      <c r="CM80" s="349">
        <v>1.5</v>
      </c>
      <c r="CN80" s="349">
        <v>1.49</v>
      </c>
      <c r="CO80" s="350">
        <f t="shared" si="34"/>
        <v>2.99</v>
      </c>
      <c r="CP80" s="373">
        <f t="shared" si="35"/>
        <v>37.18</v>
      </c>
      <c r="CQ80" s="350">
        <f t="shared" si="36"/>
        <v>43.87</v>
      </c>
      <c r="CR80" s="292"/>
      <c r="CS80" s="292"/>
      <c r="CT80" s="292"/>
    </row>
    <row r="81" spans="1:98" ht="12.75">
      <c r="A81" s="246">
        <v>73</v>
      </c>
      <c r="B81" s="235" t="str">
        <f>Характеристика!B86</f>
        <v>Отке  30 и 30а</v>
      </c>
      <c r="C81" s="266">
        <v>3993.7</v>
      </c>
      <c r="D81" s="74">
        <v>0.04</v>
      </c>
      <c r="E81" s="348">
        <v>0.06</v>
      </c>
      <c r="F81" s="349">
        <v>0.05</v>
      </c>
      <c r="G81" s="350">
        <f t="shared" si="37"/>
        <v>0.15</v>
      </c>
      <c r="H81" s="350">
        <v>0.15</v>
      </c>
      <c r="I81" s="349">
        <v>0.12</v>
      </c>
      <c r="J81" s="74">
        <v>0.04</v>
      </c>
      <c r="K81" s="349">
        <v>0.14</v>
      </c>
      <c r="L81" s="350">
        <f t="shared" si="19"/>
        <v>0.3</v>
      </c>
      <c r="M81" s="349">
        <v>0.05</v>
      </c>
      <c r="N81" s="349">
        <v>0.05</v>
      </c>
      <c r="O81" s="349">
        <v>0.05</v>
      </c>
      <c r="P81" s="349">
        <v>0.14</v>
      </c>
      <c r="Q81" s="350">
        <f t="shared" si="20"/>
        <v>0.29</v>
      </c>
      <c r="R81" s="349">
        <v>0.15</v>
      </c>
      <c r="S81" s="349">
        <v>0.14</v>
      </c>
      <c r="T81" s="350">
        <f t="shared" si="21"/>
        <v>0.29</v>
      </c>
      <c r="U81" s="349">
        <v>0.06</v>
      </c>
      <c r="V81" s="349">
        <v>0.02</v>
      </c>
      <c r="W81" s="349">
        <v>0.02</v>
      </c>
      <c r="X81" s="349">
        <v>0.12</v>
      </c>
      <c r="Y81" s="349">
        <v>0.21</v>
      </c>
      <c r="Z81" s="349">
        <v>0.15</v>
      </c>
      <c r="AA81" s="350">
        <f t="shared" si="22"/>
        <v>0.58</v>
      </c>
      <c r="AB81" s="349">
        <v>0.02</v>
      </c>
      <c r="AC81" s="349">
        <v>0.05</v>
      </c>
      <c r="AD81" s="349">
        <v>0.16</v>
      </c>
      <c r="AE81" s="350">
        <f t="shared" si="23"/>
        <v>0.23</v>
      </c>
      <c r="AF81" s="349">
        <v>0.04</v>
      </c>
      <c r="AG81" s="349">
        <v>0.04</v>
      </c>
      <c r="AH81" s="349">
        <v>0.15</v>
      </c>
      <c r="AI81" s="349">
        <v>0.15</v>
      </c>
      <c r="AJ81" s="349">
        <v>0.15</v>
      </c>
      <c r="AK81" s="350">
        <f t="shared" si="24"/>
        <v>0.53</v>
      </c>
      <c r="AL81" s="350">
        <v>0.03</v>
      </c>
      <c r="AM81" s="350">
        <v>0.2</v>
      </c>
      <c r="AN81" s="349">
        <v>0.04</v>
      </c>
      <c r="AO81" s="349">
        <v>0.14</v>
      </c>
      <c r="AP81" s="350">
        <f t="shared" si="25"/>
        <v>0.18</v>
      </c>
      <c r="AQ81" s="349">
        <v>0.16</v>
      </c>
      <c r="AR81" s="349">
        <v>0.16</v>
      </c>
      <c r="AS81" s="350">
        <f t="shared" si="26"/>
        <v>0.32</v>
      </c>
      <c r="AT81" s="349">
        <v>0.13</v>
      </c>
      <c r="AU81" s="349">
        <v>0.28</v>
      </c>
      <c r="AV81" s="350">
        <f t="shared" si="27"/>
        <v>0.41</v>
      </c>
      <c r="AW81" s="349">
        <v>0.35</v>
      </c>
      <c r="AX81" s="349">
        <v>0.45</v>
      </c>
      <c r="AY81" s="349">
        <v>0.75</v>
      </c>
      <c r="AZ81" s="349">
        <v>0.71</v>
      </c>
      <c r="BA81" s="349">
        <v>0.55</v>
      </c>
      <c r="BB81" s="349">
        <v>0.55</v>
      </c>
      <c r="BC81" s="349">
        <v>0.1</v>
      </c>
      <c r="BD81" s="349">
        <v>0.49</v>
      </c>
      <c r="BE81" s="349">
        <v>1.1</v>
      </c>
      <c r="BF81" s="349">
        <v>0.45</v>
      </c>
      <c r="BG81" s="349">
        <v>0.5</v>
      </c>
      <c r="BH81" s="349">
        <v>1.1</v>
      </c>
      <c r="BI81" s="350">
        <f t="shared" si="28"/>
        <v>7.1</v>
      </c>
      <c r="BJ81" s="350">
        <v>2.89</v>
      </c>
      <c r="BK81" s="350">
        <v>0.3</v>
      </c>
      <c r="BL81" s="349">
        <v>1.31</v>
      </c>
      <c r="BM81" s="349">
        <v>0.17</v>
      </c>
      <c r="BN81" s="349">
        <v>0.3</v>
      </c>
      <c r="BO81" s="349">
        <v>0.03</v>
      </c>
      <c r="BP81" s="350">
        <f t="shared" si="29"/>
        <v>1.81</v>
      </c>
      <c r="BQ81" s="349">
        <v>0.11</v>
      </c>
      <c r="BR81" s="349">
        <v>0.11</v>
      </c>
      <c r="BS81" s="349">
        <v>0.51</v>
      </c>
      <c r="BT81" s="349">
        <v>0.54</v>
      </c>
      <c r="BU81" s="349">
        <v>0.2</v>
      </c>
      <c r="BV81" s="350">
        <f t="shared" si="30"/>
        <v>1.47</v>
      </c>
      <c r="BW81" s="349">
        <v>0.83</v>
      </c>
      <c r="BX81" s="349">
        <v>0.51</v>
      </c>
      <c r="BY81" s="349">
        <v>0.12</v>
      </c>
      <c r="BZ81" s="349">
        <v>0.41</v>
      </c>
      <c r="CA81" s="350">
        <f t="shared" si="31"/>
        <v>1.87</v>
      </c>
      <c r="CB81" s="349">
        <v>0.28</v>
      </c>
      <c r="CC81" s="349">
        <v>4.17</v>
      </c>
      <c r="CD81" s="350">
        <f t="shared" si="32"/>
        <v>4.45</v>
      </c>
      <c r="CE81" s="350">
        <v>0.05</v>
      </c>
      <c r="CF81" s="350">
        <v>0.02</v>
      </c>
      <c r="CG81" s="349">
        <v>1.09</v>
      </c>
      <c r="CH81" s="349">
        <v>2.56</v>
      </c>
      <c r="CI81" s="349">
        <v>4.56</v>
      </c>
      <c r="CJ81" s="349">
        <v>1.2</v>
      </c>
      <c r="CK81" s="349">
        <v>0.8</v>
      </c>
      <c r="CL81" s="350">
        <f t="shared" si="33"/>
        <v>10.21</v>
      </c>
      <c r="CM81" s="349">
        <v>1.5</v>
      </c>
      <c r="CN81" s="349">
        <v>1.49</v>
      </c>
      <c r="CO81" s="350">
        <f t="shared" si="34"/>
        <v>2.99</v>
      </c>
      <c r="CP81" s="373">
        <f t="shared" si="35"/>
        <v>36.82</v>
      </c>
      <c r="CQ81" s="350">
        <f t="shared" si="36"/>
        <v>43.45</v>
      </c>
      <c r="CR81" s="292"/>
      <c r="CS81" s="292"/>
      <c r="CT81" s="292"/>
    </row>
    <row r="82" spans="1:98" ht="12.75">
      <c r="A82" s="246">
        <v>74</v>
      </c>
      <c r="B82" s="235" t="str">
        <f>Характеристика!B87</f>
        <v>Отке  32</v>
      </c>
      <c r="C82" s="266">
        <v>1897.8</v>
      </c>
      <c r="D82" s="74">
        <v>0.04</v>
      </c>
      <c r="E82" s="348">
        <v>0.06</v>
      </c>
      <c r="F82" s="349">
        <v>0.1</v>
      </c>
      <c r="G82" s="350">
        <f t="shared" si="37"/>
        <v>0.2</v>
      </c>
      <c r="H82" s="350">
        <v>0.15</v>
      </c>
      <c r="I82" s="349">
        <v>0.12</v>
      </c>
      <c r="J82" s="74">
        <v>0.04</v>
      </c>
      <c r="K82" s="349">
        <v>0.14</v>
      </c>
      <c r="L82" s="350">
        <f t="shared" si="19"/>
        <v>0.3</v>
      </c>
      <c r="M82" s="349">
        <v>0.05</v>
      </c>
      <c r="N82" s="349">
        <v>0.05</v>
      </c>
      <c r="O82" s="349">
        <v>0.05</v>
      </c>
      <c r="P82" s="349">
        <v>0.14</v>
      </c>
      <c r="Q82" s="350">
        <f t="shared" si="20"/>
        <v>0.29</v>
      </c>
      <c r="R82" s="349">
        <v>0.15</v>
      </c>
      <c r="S82" s="349">
        <v>0.14</v>
      </c>
      <c r="T82" s="350">
        <f t="shared" si="21"/>
        <v>0.29</v>
      </c>
      <c r="U82" s="349">
        <v>0.06</v>
      </c>
      <c r="V82" s="349">
        <v>0.02</v>
      </c>
      <c r="W82" s="349">
        <v>0.02</v>
      </c>
      <c r="X82" s="349">
        <v>0.12</v>
      </c>
      <c r="Y82" s="349">
        <v>0.21</v>
      </c>
      <c r="Z82" s="349">
        <v>0.15</v>
      </c>
      <c r="AA82" s="350">
        <f t="shared" si="22"/>
        <v>0.58</v>
      </c>
      <c r="AB82" s="349">
        <v>0.02</v>
      </c>
      <c r="AC82" s="349">
        <v>0.05</v>
      </c>
      <c r="AD82" s="349">
        <v>0.16</v>
      </c>
      <c r="AE82" s="350">
        <f t="shared" si="23"/>
        <v>0.23</v>
      </c>
      <c r="AF82" s="349">
        <v>0.04</v>
      </c>
      <c r="AG82" s="349">
        <v>0.04</v>
      </c>
      <c r="AH82" s="349">
        <v>0.15</v>
      </c>
      <c r="AI82" s="349">
        <v>0.15</v>
      </c>
      <c r="AJ82" s="349">
        <v>0.15</v>
      </c>
      <c r="AK82" s="350">
        <f t="shared" si="24"/>
        <v>0.53</v>
      </c>
      <c r="AL82" s="350">
        <v>0.03</v>
      </c>
      <c r="AM82" s="350">
        <v>0.2</v>
      </c>
      <c r="AN82" s="349">
        <v>0.04</v>
      </c>
      <c r="AO82" s="349">
        <v>0.14</v>
      </c>
      <c r="AP82" s="350">
        <f t="shared" si="25"/>
        <v>0.18</v>
      </c>
      <c r="AQ82" s="349">
        <v>0.16</v>
      </c>
      <c r="AR82" s="349">
        <v>0.16</v>
      </c>
      <c r="AS82" s="350">
        <f t="shared" si="26"/>
        <v>0.32</v>
      </c>
      <c r="AT82" s="349">
        <v>0.13</v>
      </c>
      <c r="AU82" s="349">
        <v>0.28</v>
      </c>
      <c r="AV82" s="350">
        <f t="shared" si="27"/>
        <v>0.41</v>
      </c>
      <c r="AW82" s="349">
        <v>0.34</v>
      </c>
      <c r="AX82" s="349">
        <v>0.44</v>
      </c>
      <c r="AY82" s="349">
        <v>0.73</v>
      </c>
      <c r="AZ82" s="349">
        <v>0.69</v>
      </c>
      <c r="BA82" s="349">
        <v>0.54</v>
      </c>
      <c r="BB82" s="349">
        <v>0.54</v>
      </c>
      <c r="BC82" s="349">
        <v>0.1</v>
      </c>
      <c r="BD82" s="349">
        <v>0.48</v>
      </c>
      <c r="BE82" s="349">
        <v>1.08</v>
      </c>
      <c r="BF82" s="349">
        <v>0.44</v>
      </c>
      <c r="BG82" s="349">
        <v>0.49</v>
      </c>
      <c r="BH82" s="349">
        <v>1.08</v>
      </c>
      <c r="BI82" s="350">
        <f t="shared" si="28"/>
        <v>6.95</v>
      </c>
      <c r="BJ82" s="350">
        <v>2.89</v>
      </c>
      <c r="BK82" s="350">
        <v>0.3</v>
      </c>
      <c r="BL82" s="349">
        <v>1.42</v>
      </c>
      <c r="BM82" s="349">
        <v>0.17</v>
      </c>
      <c r="BN82" s="349">
        <v>0.3</v>
      </c>
      <c r="BO82" s="349">
        <v>0.17</v>
      </c>
      <c r="BP82" s="350">
        <f t="shared" si="29"/>
        <v>2.06</v>
      </c>
      <c r="BQ82" s="349">
        <v>0.11</v>
      </c>
      <c r="BR82" s="349">
        <v>0.11</v>
      </c>
      <c r="BS82" s="349">
        <v>0.49</v>
      </c>
      <c r="BT82" s="349">
        <v>0.59</v>
      </c>
      <c r="BU82" s="349">
        <v>0.2</v>
      </c>
      <c r="BV82" s="350">
        <f t="shared" si="30"/>
        <v>1.5</v>
      </c>
      <c r="BW82" s="349">
        <v>0.81</v>
      </c>
      <c r="BX82" s="349">
        <v>0.49</v>
      </c>
      <c r="BY82" s="349">
        <v>0.17</v>
      </c>
      <c r="BZ82" s="349">
        <v>0.39</v>
      </c>
      <c r="CA82" s="350">
        <f t="shared" si="31"/>
        <v>1.86</v>
      </c>
      <c r="CB82" s="349">
        <v>0.29</v>
      </c>
      <c r="CC82" s="349">
        <v>4.51</v>
      </c>
      <c r="CD82" s="350">
        <f t="shared" si="32"/>
        <v>4.8</v>
      </c>
      <c r="CE82" s="350">
        <v>0.1</v>
      </c>
      <c r="CF82" s="350">
        <v>0.02</v>
      </c>
      <c r="CG82" s="349">
        <v>1.09</v>
      </c>
      <c r="CH82" s="349">
        <v>2.1</v>
      </c>
      <c r="CI82" s="349">
        <v>4.12</v>
      </c>
      <c r="CJ82" s="349">
        <v>1.2</v>
      </c>
      <c r="CK82" s="349">
        <v>0.8</v>
      </c>
      <c r="CL82" s="350">
        <f t="shared" si="33"/>
        <v>9.31</v>
      </c>
      <c r="CM82" s="349">
        <v>1.5</v>
      </c>
      <c r="CN82" s="349">
        <v>1.49</v>
      </c>
      <c r="CO82" s="350">
        <f t="shared" si="34"/>
        <v>2.99</v>
      </c>
      <c r="CP82" s="373">
        <f t="shared" si="35"/>
        <v>36.49</v>
      </c>
      <c r="CQ82" s="350">
        <f t="shared" si="36"/>
        <v>43.06</v>
      </c>
      <c r="CR82" s="292"/>
      <c r="CS82" s="292"/>
      <c r="CT82" s="292"/>
    </row>
    <row r="83" spans="1:98" ht="12.75">
      <c r="A83" s="246">
        <v>75</v>
      </c>
      <c r="B83" s="235" t="str">
        <f>Характеристика!B88</f>
        <v>Отке  33</v>
      </c>
      <c r="C83" s="266">
        <v>1925.2</v>
      </c>
      <c r="D83" s="74">
        <v>0.05</v>
      </c>
      <c r="E83" s="348">
        <v>0.06</v>
      </c>
      <c r="F83" s="349">
        <v>0.09</v>
      </c>
      <c r="G83" s="350">
        <f t="shared" si="37"/>
        <v>0.2</v>
      </c>
      <c r="H83" s="350">
        <v>0.15</v>
      </c>
      <c r="I83" s="349">
        <v>0.12</v>
      </c>
      <c r="J83" s="74">
        <v>0.05</v>
      </c>
      <c r="K83" s="349">
        <v>0.14</v>
      </c>
      <c r="L83" s="350">
        <f t="shared" si="19"/>
        <v>0.31</v>
      </c>
      <c r="M83" s="349">
        <v>0.06</v>
      </c>
      <c r="N83" s="349">
        <v>0.06</v>
      </c>
      <c r="O83" s="349">
        <v>0.06</v>
      </c>
      <c r="P83" s="349">
        <v>0.14</v>
      </c>
      <c r="Q83" s="350">
        <f t="shared" si="20"/>
        <v>0.32</v>
      </c>
      <c r="R83" s="349">
        <v>0.15</v>
      </c>
      <c r="S83" s="349">
        <v>0.14</v>
      </c>
      <c r="T83" s="350">
        <f t="shared" si="21"/>
        <v>0.29</v>
      </c>
      <c r="U83" s="349">
        <v>0.06</v>
      </c>
      <c r="V83" s="349">
        <v>0.02</v>
      </c>
      <c r="W83" s="349">
        <v>0.02</v>
      </c>
      <c r="X83" s="349">
        <v>0.12</v>
      </c>
      <c r="Y83" s="349">
        <v>0.21</v>
      </c>
      <c r="Z83" s="349">
        <v>0.15</v>
      </c>
      <c r="AA83" s="350">
        <f t="shared" si="22"/>
        <v>0.58</v>
      </c>
      <c r="AB83" s="349">
        <v>0.02</v>
      </c>
      <c r="AC83" s="349">
        <v>0.06</v>
      </c>
      <c r="AD83" s="349">
        <v>0.16</v>
      </c>
      <c r="AE83" s="350">
        <f t="shared" si="23"/>
        <v>0.24</v>
      </c>
      <c r="AF83" s="349">
        <v>0.04</v>
      </c>
      <c r="AG83" s="349">
        <v>0.04</v>
      </c>
      <c r="AH83" s="349">
        <v>0.15</v>
      </c>
      <c r="AI83" s="349">
        <v>0.15</v>
      </c>
      <c r="AJ83" s="349">
        <v>0.15</v>
      </c>
      <c r="AK83" s="350">
        <f t="shared" si="24"/>
        <v>0.53</v>
      </c>
      <c r="AL83" s="350">
        <v>0.03</v>
      </c>
      <c r="AM83" s="350">
        <v>0.21</v>
      </c>
      <c r="AN83" s="349">
        <v>0.04</v>
      </c>
      <c r="AO83" s="349">
        <v>0.14</v>
      </c>
      <c r="AP83" s="350">
        <f t="shared" si="25"/>
        <v>0.18</v>
      </c>
      <c r="AQ83" s="349">
        <v>0.16</v>
      </c>
      <c r="AR83" s="349">
        <v>0.16</v>
      </c>
      <c r="AS83" s="350">
        <f t="shared" si="26"/>
        <v>0.32</v>
      </c>
      <c r="AT83" s="349">
        <v>0.13</v>
      </c>
      <c r="AU83" s="349">
        <v>0.31</v>
      </c>
      <c r="AV83" s="350">
        <f t="shared" si="27"/>
        <v>0.44</v>
      </c>
      <c r="AW83" s="349">
        <v>0.34</v>
      </c>
      <c r="AX83" s="349">
        <v>0.44</v>
      </c>
      <c r="AY83" s="349">
        <v>0.72</v>
      </c>
      <c r="AZ83" s="349">
        <v>0.68</v>
      </c>
      <c r="BA83" s="349">
        <v>0.54</v>
      </c>
      <c r="BB83" s="349">
        <v>0.54</v>
      </c>
      <c r="BC83" s="349">
        <v>0.1</v>
      </c>
      <c r="BD83" s="349">
        <v>0.48</v>
      </c>
      <c r="BE83" s="349">
        <v>1.08</v>
      </c>
      <c r="BF83" s="349">
        <v>0.44</v>
      </c>
      <c r="BG83" s="349">
        <v>0.49</v>
      </c>
      <c r="BH83" s="349">
        <v>1.08</v>
      </c>
      <c r="BI83" s="350">
        <f t="shared" si="28"/>
        <v>6.93</v>
      </c>
      <c r="BJ83" s="350">
        <v>2.89</v>
      </c>
      <c r="BK83" s="350">
        <v>0.3</v>
      </c>
      <c r="BL83" s="349">
        <v>1.4</v>
      </c>
      <c r="BM83" s="349">
        <v>0.17</v>
      </c>
      <c r="BN83" s="349">
        <v>0.3</v>
      </c>
      <c r="BO83" s="349">
        <v>0.18</v>
      </c>
      <c r="BP83" s="350">
        <f t="shared" si="29"/>
        <v>2.05</v>
      </c>
      <c r="BQ83" s="349">
        <v>0.11</v>
      </c>
      <c r="BR83" s="349">
        <v>0.11</v>
      </c>
      <c r="BS83" s="349">
        <v>0.48</v>
      </c>
      <c r="BT83" s="349">
        <v>0.57</v>
      </c>
      <c r="BU83" s="349">
        <v>0.2</v>
      </c>
      <c r="BV83" s="350">
        <f t="shared" si="30"/>
        <v>1.47</v>
      </c>
      <c r="BW83" s="349">
        <v>0.8</v>
      </c>
      <c r="BX83" s="349">
        <v>0.48</v>
      </c>
      <c r="BY83" s="349">
        <v>0.15</v>
      </c>
      <c r="BZ83" s="349">
        <v>0.38</v>
      </c>
      <c r="CA83" s="350">
        <f t="shared" si="31"/>
        <v>1.81</v>
      </c>
      <c r="CB83" s="349">
        <v>0.2</v>
      </c>
      <c r="CC83" s="349">
        <v>3.63</v>
      </c>
      <c r="CD83" s="350">
        <f t="shared" si="32"/>
        <v>3.83</v>
      </c>
      <c r="CE83" s="350">
        <v>0.09</v>
      </c>
      <c r="CF83" s="350">
        <v>0.02</v>
      </c>
      <c r="CG83" s="349">
        <v>1.09</v>
      </c>
      <c r="CH83" s="349">
        <v>2.62</v>
      </c>
      <c r="CI83" s="349">
        <v>4.62</v>
      </c>
      <c r="CJ83" s="349">
        <v>1.2</v>
      </c>
      <c r="CK83" s="349">
        <v>0.8</v>
      </c>
      <c r="CL83" s="350">
        <f t="shared" si="33"/>
        <v>10.33</v>
      </c>
      <c r="CM83" s="349">
        <v>1.5</v>
      </c>
      <c r="CN83" s="349">
        <v>1.49</v>
      </c>
      <c r="CO83" s="350">
        <f t="shared" si="34"/>
        <v>2.99</v>
      </c>
      <c r="CP83" s="373">
        <f t="shared" si="35"/>
        <v>36.51</v>
      </c>
      <c r="CQ83" s="350">
        <f t="shared" si="36"/>
        <v>43.08</v>
      </c>
      <c r="CR83" s="292"/>
      <c r="CS83" s="292"/>
      <c r="CT83" s="292"/>
    </row>
    <row r="84" spans="1:98" ht="12.75">
      <c r="A84" s="246">
        <v>76</v>
      </c>
      <c r="B84" s="235" t="str">
        <f>Характеристика!B89</f>
        <v>Отке  33а</v>
      </c>
      <c r="C84" s="266">
        <v>1928.9</v>
      </c>
      <c r="D84" s="74">
        <v>0.05</v>
      </c>
      <c r="E84" s="348">
        <v>0.06</v>
      </c>
      <c r="F84" s="349">
        <v>0.09</v>
      </c>
      <c r="G84" s="350">
        <f t="shared" si="37"/>
        <v>0.2</v>
      </c>
      <c r="H84" s="350">
        <v>0.15</v>
      </c>
      <c r="I84" s="349">
        <v>0.12</v>
      </c>
      <c r="J84" s="74">
        <v>0.05</v>
      </c>
      <c r="K84" s="349">
        <v>0.14</v>
      </c>
      <c r="L84" s="350">
        <f t="shared" si="19"/>
        <v>0.31</v>
      </c>
      <c r="M84" s="349">
        <v>0.06</v>
      </c>
      <c r="N84" s="349">
        <v>0.06</v>
      </c>
      <c r="O84" s="349">
        <v>0.06</v>
      </c>
      <c r="P84" s="349">
        <v>0.14</v>
      </c>
      <c r="Q84" s="350">
        <f t="shared" si="20"/>
        <v>0.32</v>
      </c>
      <c r="R84" s="349">
        <v>0.15</v>
      </c>
      <c r="S84" s="349">
        <v>0.14</v>
      </c>
      <c r="T84" s="350">
        <f t="shared" si="21"/>
        <v>0.29</v>
      </c>
      <c r="U84" s="349">
        <v>0.06</v>
      </c>
      <c r="V84" s="349">
        <v>0.02</v>
      </c>
      <c r="W84" s="349">
        <v>0.02</v>
      </c>
      <c r="X84" s="349">
        <v>0.12</v>
      </c>
      <c r="Y84" s="349">
        <v>0.21</v>
      </c>
      <c r="Z84" s="349">
        <v>0.15</v>
      </c>
      <c r="AA84" s="350">
        <f t="shared" si="22"/>
        <v>0.58</v>
      </c>
      <c r="AB84" s="349">
        <v>0.02</v>
      </c>
      <c r="AC84" s="349">
        <v>0.06</v>
      </c>
      <c r="AD84" s="349">
        <v>0.16</v>
      </c>
      <c r="AE84" s="350">
        <f t="shared" si="23"/>
        <v>0.24</v>
      </c>
      <c r="AF84" s="349">
        <v>0.04</v>
      </c>
      <c r="AG84" s="349">
        <v>0.04</v>
      </c>
      <c r="AH84" s="349">
        <v>0.15</v>
      </c>
      <c r="AI84" s="349">
        <v>0.15</v>
      </c>
      <c r="AJ84" s="349">
        <v>0.15</v>
      </c>
      <c r="AK84" s="350">
        <f t="shared" si="24"/>
        <v>0.53</v>
      </c>
      <c r="AL84" s="350">
        <v>0.03</v>
      </c>
      <c r="AM84" s="350">
        <v>0.21</v>
      </c>
      <c r="AN84" s="349">
        <v>0.04</v>
      </c>
      <c r="AO84" s="349">
        <v>0.14</v>
      </c>
      <c r="AP84" s="350">
        <f t="shared" si="25"/>
        <v>0.18</v>
      </c>
      <c r="AQ84" s="349">
        <v>0.16</v>
      </c>
      <c r="AR84" s="349">
        <v>0.16</v>
      </c>
      <c r="AS84" s="350">
        <f t="shared" si="26"/>
        <v>0.32</v>
      </c>
      <c r="AT84" s="349">
        <v>0.13</v>
      </c>
      <c r="AU84" s="349">
        <v>0.31</v>
      </c>
      <c r="AV84" s="350">
        <f t="shared" si="27"/>
        <v>0.44</v>
      </c>
      <c r="AW84" s="349">
        <v>0.34</v>
      </c>
      <c r="AX84" s="349">
        <v>0.44</v>
      </c>
      <c r="AY84" s="349">
        <v>0.72</v>
      </c>
      <c r="AZ84" s="349">
        <v>0.68</v>
      </c>
      <c r="BA84" s="349">
        <v>0.54</v>
      </c>
      <c r="BB84" s="349">
        <v>0.54</v>
      </c>
      <c r="BC84" s="349">
        <v>0.1</v>
      </c>
      <c r="BD84" s="349">
        <v>0.48</v>
      </c>
      <c r="BE84" s="349">
        <v>1.08</v>
      </c>
      <c r="BF84" s="349">
        <v>0.44</v>
      </c>
      <c r="BG84" s="349">
        <v>0.49</v>
      </c>
      <c r="BH84" s="349">
        <v>1.08</v>
      </c>
      <c r="BI84" s="350">
        <f t="shared" si="28"/>
        <v>6.93</v>
      </c>
      <c r="BJ84" s="350">
        <v>2.89</v>
      </c>
      <c r="BK84" s="350">
        <v>0.3</v>
      </c>
      <c r="BL84" s="349">
        <v>1.39</v>
      </c>
      <c r="BM84" s="349">
        <v>0.17</v>
      </c>
      <c r="BN84" s="349">
        <v>0.3</v>
      </c>
      <c r="BO84" s="349">
        <v>0.16</v>
      </c>
      <c r="BP84" s="350">
        <f t="shared" si="29"/>
        <v>2.02</v>
      </c>
      <c r="BQ84" s="349">
        <v>0.11</v>
      </c>
      <c r="BR84" s="349">
        <v>0.11</v>
      </c>
      <c r="BS84" s="349">
        <v>0.48</v>
      </c>
      <c r="BT84" s="349">
        <v>0.57</v>
      </c>
      <c r="BU84" s="349">
        <v>0.2</v>
      </c>
      <c r="BV84" s="350">
        <f t="shared" si="30"/>
        <v>1.47</v>
      </c>
      <c r="BW84" s="349">
        <v>0.8</v>
      </c>
      <c r="BX84" s="349">
        <v>0.48</v>
      </c>
      <c r="BY84" s="349">
        <v>0.15</v>
      </c>
      <c r="BZ84" s="349">
        <v>0.38</v>
      </c>
      <c r="CA84" s="350">
        <f t="shared" si="31"/>
        <v>1.81</v>
      </c>
      <c r="CB84" s="349">
        <v>0.2</v>
      </c>
      <c r="CC84" s="349">
        <v>3.91</v>
      </c>
      <c r="CD84" s="350">
        <f t="shared" si="32"/>
        <v>4.11</v>
      </c>
      <c r="CE84" s="350">
        <v>0.09</v>
      </c>
      <c r="CF84" s="350">
        <v>0.02</v>
      </c>
      <c r="CG84" s="349">
        <v>1.09</v>
      </c>
      <c r="CH84" s="349">
        <v>2.64</v>
      </c>
      <c r="CI84" s="349">
        <v>4.64</v>
      </c>
      <c r="CJ84" s="349">
        <v>1.2</v>
      </c>
      <c r="CK84" s="349">
        <v>0.8</v>
      </c>
      <c r="CL84" s="350">
        <f t="shared" si="33"/>
        <v>10.37</v>
      </c>
      <c r="CM84" s="349">
        <v>1.5</v>
      </c>
      <c r="CN84" s="349">
        <v>1.49</v>
      </c>
      <c r="CO84" s="350">
        <f t="shared" si="34"/>
        <v>2.99</v>
      </c>
      <c r="CP84" s="373">
        <f t="shared" si="35"/>
        <v>36.8</v>
      </c>
      <c r="CQ84" s="350">
        <f t="shared" si="36"/>
        <v>43.42</v>
      </c>
      <c r="CR84" s="292"/>
      <c r="CS84" s="292"/>
      <c r="CT84" s="292"/>
    </row>
    <row r="85" spans="1:98" ht="12.75">
      <c r="A85" s="246">
        <v>77</v>
      </c>
      <c r="B85" s="235" t="str">
        <f>Характеристика!B90</f>
        <v>Отке  33б</v>
      </c>
      <c r="C85" s="266">
        <v>1902.4</v>
      </c>
      <c r="D85" s="74">
        <v>0.04</v>
      </c>
      <c r="E85" s="348">
        <v>0.06</v>
      </c>
      <c r="F85" s="349">
        <v>0.1</v>
      </c>
      <c r="G85" s="350">
        <f t="shared" si="37"/>
        <v>0.2</v>
      </c>
      <c r="H85" s="350">
        <v>0.15</v>
      </c>
      <c r="I85" s="349">
        <v>0.12</v>
      </c>
      <c r="J85" s="74">
        <v>0.04</v>
      </c>
      <c r="K85" s="349">
        <v>0.14</v>
      </c>
      <c r="L85" s="350">
        <f t="shared" si="19"/>
        <v>0.3</v>
      </c>
      <c r="M85" s="349">
        <v>0.05</v>
      </c>
      <c r="N85" s="349">
        <v>0.05</v>
      </c>
      <c r="O85" s="349">
        <v>0.05</v>
      </c>
      <c r="P85" s="349">
        <v>0.14</v>
      </c>
      <c r="Q85" s="350">
        <f t="shared" si="20"/>
        <v>0.29</v>
      </c>
      <c r="R85" s="349">
        <v>0.15</v>
      </c>
      <c r="S85" s="349">
        <v>0.14</v>
      </c>
      <c r="T85" s="350">
        <f t="shared" si="21"/>
        <v>0.29</v>
      </c>
      <c r="U85" s="349">
        <v>0.06</v>
      </c>
      <c r="V85" s="349">
        <v>0.02</v>
      </c>
      <c r="W85" s="349">
        <v>0.02</v>
      </c>
      <c r="X85" s="349">
        <v>0.12</v>
      </c>
      <c r="Y85" s="349">
        <v>0.21</v>
      </c>
      <c r="Z85" s="349">
        <v>0.15</v>
      </c>
      <c r="AA85" s="350">
        <f t="shared" si="22"/>
        <v>0.58</v>
      </c>
      <c r="AB85" s="349">
        <v>0.02</v>
      </c>
      <c r="AC85" s="349">
        <v>0.05</v>
      </c>
      <c r="AD85" s="349">
        <v>0.16</v>
      </c>
      <c r="AE85" s="350">
        <f t="shared" si="23"/>
        <v>0.23</v>
      </c>
      <c r="AF85" s="349">
        <v>0.04</v>
      </c>
      <c r="AG85" s="349">
        <v>0.04</v>
      </c>
      <c r="AH85" s="349">
        <v>0.15</v>
      </c>
      <c r="AI85" s="349">
        <v>0.15</v>
      </c>
      <c r="AJ85" s="349">
        <v>0.15</v>
      </c>
      <c r="AK85" s="350">
        <f t="shared" si="24"/>
        <v>0.53</v>
      </c>
      <c r="AL85" s="350">
        <v>0.03</v>
      </c>
      <c r="AM85" s="350">
        <v>0.2</v>
      </c>
      <c r="AN85" s="349">
        <v>0.04</v>
      </c>
      <c r="AO85" s="349">
        <v>0.14</v>
      </c>
      <c r="AP85" s="350">
        <f t="shared" si="25"/>
        <v>0.18</v>
      </c>
      <c r="AQ85" s="349">
        <v>0.16</v>
      </c>
      <c r="AR85" s="349">
        <v>0.16</v>
      </c>
      <c r="AS85" s="350">
        <f t="shared" si="26"/>
        <v>0.32</v>
      </c>
      <c r="AT85" s="349">
        <v>0.13</v>
      </c>
      <c r="AU85" s="349">
        <v>0.28</v>
      </c>
      <c r="AV85" s="350">
        <f t="shared" si="27"/>
        <v>0.41</v>
      </c>
      <c r="AW85" s="349">
        <v>0.34</v>
      </c>
      <c r="AX85" s="349">
        <v>0.44</v>
      </c>
      <c r="AY85" s="349">
        <v>0.73</v>
      </c>
      <c r="AZ85" s="349">
        <v>0.69</v>
      </c>
      <c r="BA85" s="349">
        <v>0.54</v>
      </c>
      <c r="BB85" s="349">
        <v>0.54</v>
      </c>
      <c r="BC85" s="349">
        <v>0.1</v>
      </c>
      <c r="BD85" s="349">
        <v>0.48</v>
      </c>
      <c r="BE85" s="349">
        <v>1.08</v>
      </c>
      <c r="BF85" s="349">
        <v>0.44</v>
      </c>
      <c r="BG85" s="349">
        <v>0.49</v>
      </c>
      <c r="BH85" s="349">
        <v>1.08</v>
      </c>
      <c r="BI85" s="350">
        <f t="shared" si="28"/>
        <v>6.95</v>
      </c>
      <c r="BJ85" s="350">
        <v>2.89</v>
      </c>
      <c r="BK85" s="350">
        <v>0.3</v>
      </c>
      <c r="BL85" s="349">
        <v>1.32</v>
      </c>
      <c r="BM85" s="349">
        <v>0.17</v>
      </c>
      <c r="BN85" s="349">
        <v>0.3</v>
      </c>
      <c r="BO85" s="349">
        <v>0.17</v>
      </c>
      <c r="BP85" s="350">
        <f t="shared" si="29"/>
        <v>1.96</v>
      </c>
      <c r="BQ85" s="349">
        <v>0.11</v>
      </c>
      <c r="BR85" s="349">
        <v>0.11</v>
      </c>
      <c r="BS85" s="349">
        <v>0.49</v>
      </c>
      <c r="BT85" s="349">
        <v>0.58</v>
      </c>
      <c r="BU85" s="349">
        <v>0.2</v>
      </c>
      <c r="BV85" s="350">
        <f t="shared" si="30"/>
        <v>1.49</v>
      </c>
      <c r="BW85" s="349">
        <v>0.81</v>
      </c>
      <c r="BX85" s="349">
        <v>0.49</v>
      </c>
      <c r="BY85" s="349">
        <v>0.16</v>
      </c>
      <c r="BZ85" s="349">
        <v>0.39</v>
      </c>
      <c r="CA85" s="350">
        <f t="shared" si="31"/>
        <v>1.85</v>
      </c>
      <c r="CB85" s="349">
        <v>0.21</v>
      </c>
      <c r="CC85" s="349">
        <v>4.01</v>
      </c>
      <c r="CD85" s="350">
        <f t="shared" si="32"/>
        <v>4.22</v>
      </c>
      <c r="CE85" s="350">
        <v>0.1</v>
      </c>
      <c r="CF85" s="350">
        <v>0.02</v>
      </c>
      <c r="CG85" s="349">
        <v>1.09</v>
      </c>
      <c r="CH85" s="349">
        <v>2.54</v>
      </c>
      <c r="CI85" s="349">
        <v>4.54</v>
      </c>
      <c r="CJ85" s="349">
        <v>1.2</v>
      </c>
      <c r="CK85" s="349">
        <v>0.8</v>
      </c>
      <c r="CL85" s="350">
        <f t="shared" si="33"/>
        <v>10.17</v>
      </c>
      <c r="CM85" s="349">
        <v>1.5</v>
      </c>
      <c r="CN85" s="349">
        <v>1.49</v>
      </c>
      <c r="CO85" s="350">
        <f t="shared" si="34"/>
        <v>2.99</v>
      </c>
      <c r="CP85" s="373">
        <f t="shared" si="35"/>
        <v>36.65</v>
      </c>
      <c r="CQ85" s="350">
        <f t="shared" si="36"/>
        <v>43.25</v>
      </c>
      <c r="CR85" s="292"/>
      <c r="CS85" s="292"/>
      <c r="CT85" s="292"/>
    </row>
    <row r="86" spans="1:98" ht="12.75">
      <c r="A86" s="246">
        <v>78</v>
      </c>
      <c r="B86" s="235" t="str">
        <f>Характеристика!B91</f>
        <v>Отке  34</v>
      </c>
      <c r="C86" s="266">
        <v>1923.3</v>
      </c>
      <c r="D86" s="74">
        <v>0.04</v>
      </c>
      <c r="E86" s="348">
        <v>0.06</v>
      </c>
      <c r="F86" s="349">
        <v>0.09</v>
      </c>
      <c r="G86" s="350">
        <f t="shared" si="37"/>
        <v>0.19</v>
      </c>
      <c r="H86" s="350">
        <v>0.15</v>
      </c>
      <c r="I86" s="349">
        <v>0.12</v>
      </c>
      <c r="J86" s="74">
        <v>0.04</v>
      </c>
      <c r="K86" s="349">
        <v>0.14</v>
      </c>
      <c r="L86" s="350">
        <f t="shared" si="19"/>
        <v>0.3</v>
      </c>
      <c r="M86" s="349">
        <v>0.05</v>
      </c>
      <c r="N86" s="349">
        <v>0.05</v>
      </c>
      <c r="O86" s="349">
        <v>0.05</v>
      </c>
      <c r="P86" s="349">
        <v>0.14</v>
      </c>
      <c r="Q86" s="350">
        <f t="shared" si="20"/>
        <v>0.29</v>
      </c>
      <c r="R86" s="349">
        <v>0.15</v>
      </c>
      <c r="S86" s="349">
        <v>0.14</v>
      </c>
      <c r="T86" s="350">
        <f t="shared" si="21"/>
        <v>0.29</v>
      </c>
      <c r="U86" s="349">
        <v>0.06</v>
      </c>
      <c r="V86" s="349">
        <v>0.02</v>
      </c>
      <c r="W86" s="349">
        <v>0.02</v>
      </c>
      <c r="X86" s="349">
        <v>0.12</v>
      </c>
      <c r="Y86" s="349">
        <v>0.21</v>
      </c>
      <c r="Z86" s="349">
        <v>0.15</v>
      </c>
      <c r="AA86" s="350">
        <f t="shared" si="22"/>
        <v>0.58</v>
      </c>
      <c r="AB86" s="349">
        <v>0.02</v>
      </c>
      <c r="AC86" s="349">
        <v>0.05</v>
      </c>
      <c r="AD86" s="349">
        <v>0.16</v>
      </c>
      <c r="AE86" s="350">
        <f t="shared" si="23"/>
        <v>0.23</v>
      </c>
      <c r="AF86" s="349">
        <v>0.04</v>
      </c>
      <c r="AG86" s="349">
        <v>0.04</v>
      </c>
      <c r="AH86" s="349">
        <v>0.15</v>
      </c>
      <c r="AI86" s="349">
        <v>0.15</v>
      </c>
      <c r="AJ86" s="349">
        <v>0.15</v>
      </c>
      <c r="AK86" s="350">
        <f t="shared" si="24"/>
        <v>0.53</v>
      </c>
      <c r="AL86" s="350">
        <v>0.03</v>
      </c>
      <c r="AM86" s="350">
        <v>0.2</v>
      </c>
      <c r="AN86" s="349">
        <v>0.04</v>
      </c>
      <c r="AO86" s="349">
        <v>0.14</v>
      </c>
      <c r="AP86" s="350">
        <f t="shared" si="25"/>
        <v>0.18</v>
      </c>
      <c r="AQ86" s="349">
        <v>0.16</v>
      </c>
      <c r="AR86" s="349">
        <v>0.16</v>
      </c>
      <c r="AS86" s="350">
        <f t="shared" si="26"/>
        <v>0.32</v>
      </c>
      <c r="AT86" s="349">
        <v>0.13</v>
      </c>
      <c r="AU86" s="349">
        <v>0.28</v>
      </c>
      <c r="AV86" s="350">
        <f t="shared" si="27"/>
        <v>0.41</v>
      </c>
      <c r="AW86" s="349">
        <v>0.34</v>
      </c>
      <c r="AX86" s="349">
        <v>0.44</v>
      </c>
      <c r="AY86" s="349">
        <v>0.72</v>
      </c>
      <c r="AZ86" s="349">
        <v>0.68</v>
      </c>
      <c r="BA86" s="349">
        <v>0.54</v>
      </c>
      <c r="BB86" s="349">
        <v>0.54</v>
      </c>
      <c r="BC86" s="349">
        <v>0.1</v>
      </c>
      <c r="BD86" s="349">
        <v>0.48</v>
      </c>
      <c r="BE86" s="349">
        <v>1.08</v>
      </c>
      <c r="BF86" s="349">
        <v>0.44</v>
      </c>
      <c r="BG86" s="349">
        <v>0.49</v>
      </c>
      <c r="BH86" s="349">
        <v>1.08</v>
      </c>
      <c r="BI86" s="350">
        <f t="shared" si="28"/>
        <v>6.93</v>
      </c>
      <c r="BJ86" s="350">
        <v>2.89</v>
      </c>
      <c r="BK86" s="350">
        <v>0.3</v>
      </c>
      <c r="BL86" s="349">
        <v>1.4</v>
      </c>
      <c r="BM86" s="349">
        <v>0.17</v>
      </c>
      <c r="BN86" s="349">
        <v>0.3</v>
      </c>
      <c r="BO86" s="349">
        <v>0.17</v>
      </c>
      <c r="BP86" s="350">
        <f t="shared" si="29"/>
        <v>2.04</v>
      </c>
      <c r="BQ86" s="349">
        <v>0.11</v>
      </c>
      <c r="BR86" s="349">
        <v>0.11</v>
      </c>
      <c r="BS86" s="349">
        <v>0.48</v>
      </c>
      <c r="BT86" s="349">
        <v>0.57</v>
      </c>
      <c r="BU86" s="349">
        <v>0.2</v>
      </c>
      <c r="BV86" s="350">
        <f t="shared" si="30"/>
        <v>1.47</v>
      </c>
      <c r="BW86" s="349">
        <v>0.8</v>
      </c>
      <c r="BX86" s="349">
        <v>0.48</v>
      </c>
      <c r="BY86" s="349">
        <v>0.15</v>
      </c>
      <c r="BZ86" s="349">
        <v>0.38</v>
      </c>
      <c r="CA86" s="350">
        <f t="shared" si="31"/>
        <v>1.81</v>
      </c>
      <c r="CB86" s="349">
        <v>0.2</v>
      </c>
      <c r="CC86" s="349">
        <v>4.04</v>
      </c>
      <c r="CD86" s="350">
        <f t="shared" si="32"/>
        <v>4.24</v>
      </c>
      <c r="CE86" s="350">
        <v>0.09</v>
      </c>
      <c r="CF86" s="350">
        <v>0.02</v>
      </c>
      <c r="CG86" s="349">
        <v>1.09</v>
      </c>
      <c r="CH86" s="349">
        <v>2.61</v>
      </c>
      <c r="CI86" s="349">
        <v>4.61</v>
      </c>
      <c r="CJ86" s="349">
        <v>1.2</v>
      </c>
      <c r="CK86" s="349">
        <v>0.8</v>
      </c>
      <c r="CL86" s="350">
        <f t="shared" si="33"/>
        <v>10.31</v>
      </c>
      <c r="CM86" s="349">
        <v>1.5</v>
      </c>
      <c r="CN86" s="349">
        <v>1.49</v>
      </c>
      <c r="CO86" s="350">
        <f t="shared" si="34"/>
        <v>2.99</v>
      </c>
      <c r="CP86" s="373">
        <f t="shared" si="35"/>
        <v>36.79</v>
      </c>
      <c r="CQ86" s="350">
        <f t="shared" si="36"/>
        <v>43.41</v>
      </c>
      <c r="CR86" s="292"/>
      <c r="CS86" s="292"/>
      <c r="CT86" s="292"/>
    </row>
    <row r="87" spans="1:98" ht="12.75">
      <c r="A87" s="246">
        <v>79</v>
      </c>
      <c r="B87" s="235" t="str">
        <f>Характеристика!B92</f>
        <v>Отке  34а</v>
      </c>
      <c r="C87" s="266">
        <v>1908</v>
      </c>
      <c r="D87" s="74">
        <v>0.04</v>
      </c>
      <c r="E87" s="348">
        <v>0.06</v>
      </c>
      <c r="F87" s="349">
        <v>0.1</v>
      </c>
      <c r="G87" s="350">
        <f t="shared" si="37"/>
        <v>0.2</v>
      </c>
      <c r="H87" s="350">
        <v>0.15</v>
      </c>
      <c r="I87" s="349">
        <v>0.12</v>
      </c>
      <c r="J87" s="74">
        <v>0.04</v>
      </c>
      <c r="K87" s="349">
        <v>0.14</v>
      </c>
      <c r="L87" s="350">
        <f t="shared" si="19"/>
        <v>0.3</v>
      </c>
      <c r="M87" s="349">
        <v>0.05</v>
      </c>
      <c r="N87" s="349">
        <v>0.05</v>
      </c>
      <c r="O87" s="349">
        <v>0.05</v>
      </c>
      <c r="P87" s="349">
        <v>0.14</v>
      </c>
      <c r="Q87" s="350">
        <f t="shared" si="20"/>
        <v>0.29</v>
      </c>
      <c r="R87" s="349">
        <v>0.15</v>
      </c>
      <c r="S87" s="349">
        <v>0.14</v>
      </c>
      <c r="T87" s="350">
        <f t="shared" si="21"/>
        <v>0.29</v>
      </c>
      <c r="U87" s="349">
        <v>0.06</v>
      </c>
      <c r="V87" s="349">
        <v>0.02</v>
      </c>
      <c r="W87" s="349">
        <v>0.02</v>
      </c>
      <c r="X87" s="349">
        <v>0.12</v>
      </c>
      <c r="Y87" s="349">
        <v>0.21</v>
      </c>
      <c r="Z87" s="349">
        <v>0.15</v>
      </c>
      <c r="AA87" s="350">
        <f t="shared" si="22"/>
        <v>0.58</v>
      </c>
      <c r="AB87" s="349">
        <v>0.02</v>
      </c>
      <c r="AC87" s="349">
        <v>0.05</v>
      </c>
      <c r="AD87" s="349">
        <v>0.16</v>
      </c>
      <c r="AE87" s="350">
        <f t="shared" si="23"/>
        <v>0.23</v>
      </c>
      <c r="AF87" s="349">
        <v>0.04</v>
      </c>
      <c r="AG87" s="349">
        <v>0.04</v>
      </c>
      <c r="AH87" s="349">
        <v>0.15</v>
      </c>
      <c r="AI87" s="349">
        <v>0.15</v>
      </c>
      <c r="AJ87" s="349">
        <v>0.15</v>
      </c>
      <c r="AK87" s="350">
        <f t="shared" si="24"/>
        <v>0.53</v>
      </c>
      <c r="AL87" s="350">
        <v>0.03</v>
      </c>
      <c r="AM87" s="350">
        <v>0.2</v>
      </c>
      <c r="AN87" s="349">
        <v>0.04</v>
      </c>
      <c r="AO87" s="349">
        <v>0.14</v>
      </c>
      <c r="AP87" s="350">
        <f t="shared" si="25"/>
        <v>0.18</v>
      </c>
      <c r="AQ87" s="349">
        <v>0.16</v>
      </c>
      <c r="AR87" s="349">
        <v>0.16</v>
      </c>
      <c r="AS87" s="350">
        <f t="shared" si="26"/>
        <v>0.32</v>
      </c>
      <c r="AT87" s="349">
        <v>0.13</v>
      </c>
      <c r="AU87" s="349">
        <v>0.28</v>
      </c>
      <c r="AV87" s="350">
        <f t="shared" si="27"/>
        <v>0.41</v>
      </c>
      <c r="AW87" s="349">
        <v>0.34</v>
      </c>
      <c r="AX87" s="349">
        <v>0.44</v>
      </c>
      <c r="AY87" s="349">
        <v>0.73</v>
      </c>
      <c r="AZ87" s="349">
        <v>0.69</v>
      </c>
      <c r="BA87" s="349">
        <v>0.54</v>
      </c>
      <c r="BB87" s="349">
        <v>0.54</v>
      </c>
      <c r="BC87" s="349">
        <v>0.1</v>
      </c>
      <c r="BD87" s="349">
        <v>0.48</v>
      </c>
      <c r="BE87" s="349">
        <v>1.08</v>
      </c>
      <c r="BF87" s="349">
        <v>0.44</v>
      </c>
      <c r="BG87" s="349">
        <v>0.49</v>
      </c>
      <c r="BH87" s="349">
        <v>1.08</v>
      </c>
      <c r="BI87" s="350">
        <f t="shared" si="28"/>
        <v>6.95</v>
      </c>
      <c r="BJ87" s="350">
        <v>2.89</v>
      </c>
      <c r="BK87" s="350">
        <v>0.3</v>
      </c>
      <c r="BL87" s="349">
        <v>1.32</v>
      </c>
      <c r="BM87" s="349">
        <v>0.17</v>
      </c>
      <c r="BN87" s="349">
        <v>0.3</v>
      </c>
      <c r="BO87" s="349">
        <v>0.17</v>
      </c>
      <c r="BP87" s="350">
        <f t="shared" si="29"/>
        <v>1.96</v>
      </c>
      <c r="BQ87" s="349">
        <v>0.11</v>
      </c>
      <c r="BR87" s="349">
        <v>0.11</v>
      </c>
      <c r="BS87" s="349">
        <v>0.49</v>
      </c>
      <c r="BT87" s="349">
        <v>0.58</v>
      </c>
      <c r="BU87" s="349">
        <v>0.2</v>
      </c>
      <c r="BV87" s="350">
        <f t="shared" si="30"/>
        <v>1.49</v>
      </c>
      <c r="BW87" s="349">
        <v>0.81</v>
      </c>
      <c r="BX87" s="349">
        <v>0.49</v>
      </c>
      <c r="BY87" s="349">
        <v>0.16</v>
      </c>
      <c r="BZ87" s="349">
        <v>0.39</v>
      </c>
      <c r="CA87" s="350">
        <f t="shared" si="31"/>
        <v>1.85</v>
      </c>
      <c r="CB87" s="349">
        <v>0.31</v>
      </c>
      <c r="CC87" s="349">
        <v>3.75</v>
      </c>
      <c r="CD87" s="350">
        <f t="shared" si="32"/>
        <v>4.06</v>
      </c>
      <c r="CE87" s="350">
        <v>0.1</v>
      </c>
      <c r="CF87" s="350">
        <v>0.02</v>
      </c>
      <c r="CG87" s="349">
        <v>1.09</v>
      </c>
      <c r="CH87" s="349">
        <v>2.54</v>
      </c>
      <c r="CI87" s="349">
        <v>4.54</v>
      </c>
      <c r="CJ87" s="349">
        <v>1.2</v>
      </c>
      <c r="CK87" s="349">
        <v>0.8</v>
      </c>
      <c r="CL87" s="350">
        <f t="shared" si="33"/>
        <v>10.17</v>
      </c>
      <c r="CM87" s="349">
        <v>1.5</v>
      </c>
      <c r="CN87" s="349">
        <v>1.49</v>
      </c>
      <c r="CO87" s="350">
        <f t="shared" si="34"/>
        <v>2.99</v>
      </c>
      <c r="CP87" s="373">
        <f t="shared" si="35"/>
        <v>36.49</v>
      </c>
      <c r="CQ87" s="350">
        <f t="shared" si="36"/>
        <v>43.06</v>
      </c>
      <c r="CR87" s="292"/>
      <c r="CS87" s="292"/>
      <c r="CT87" s="292"/>
    </row>
    <row r="88" spans="1:98" ht="12.75">
      <c r="A88" s="246">
        <v>80</v>
      </c>
      <c r="B88" s="235" t="str">
        <f>Характеристика!B93</f>
        <v>Отке  34б</v>
      </c>
      <c r="C88" s="266">
        <v>1883.8</v>
      </c>
      <c r="D88" s="74">
        <v>0.04</v>
      </c>
      <c r="E88" s="348">
        <v>0.06</v>
      </c>
      <c r="F88" s="349">
        <v>0.1</v>
      </c>
      <c r="G88" s="350">
        <f t="shared" si="37"/>
        <v>0.2</v>
      </c>
      <c r="H88" s="350">
        <v>0.15</v>
      </c>
      <c r="I88" s="349">
        <v>0.12</v>
      </c>
      <c r="J88" s="74">
        <v>0.04</v>
      </c>
      <c r="K88" s="349">
        <v>0.14</v>
      </c>
      <c r="L88" s="350">
        <f t="shared" si="19"/>
        <v>0.3</v>
      </c>
      <c r="M88" s="349">
        <v>0.05</v>
      </c>
      <c r="N88" s="349">
        <v>0.05</v>
      </c>
      <c r="O88" s="349">
        <v>0.05</v>
      </c>
      <c r="P88" s="349">
        <v>0.14</v>
      </c>
      <c r="Q88" s="350">
        <f t="shared" si="20"/>
        <v>0.29</v>
      </c>
      <c r="R88" s="349">
        <v>0.15</v>
      </c>
      <c r="S88" s="349">
        <v>0.14</v>
      </c>
      <c r="T88" s="350">
        <f t="shared" si="21"/>
        <v>0.29</v>
      </c>
      <c r="U88" s="349">
        <v>0.06</v>
      </c>
      <c r="V88" s="349">
        <v>0.02</v>
      </c>
      <c r="W88" s="349">
        <v>0.02</v>
      </c>
      <c r="X88" s="349">
        <v>0.12</v>
      </c>
      <c r="Y88" s="349">
        <v>0.21</v>
      </c>
      <c r="Z88" s="349">
        <v>0.15</v>
      </c>
      <c r="AA88" s="350">
        <f t="shared" si="22"/>
        <v>0.58</v>
      </c>
      <c r="AB88" s="349">
        <v>0.02</v>
      </c>
      <c r="AC88" s="349">
        <v>0.05</v>
      </c>
      <c r="AD88" s="349">
        <v>0.16</v>
      </c>
      <c r="AE88" s="350">
        <f t="shared" si="23"/>
        <v>0.23</v>
      </c>
      <c r="AF88" s="349">
        <v>0.04</v>
      </c>
      <c r="AG88" s="349">
        <v>0.04</v>
      </c>
      <c r="AH88" s="349">
        <v>0.15</v>
      </c>
      <c r="AI88" s="349">
        <v>0.15</v>
      </c>
      <c r="AJ88" s="349">
        <v>0.15</v>
      </c>
      <c r="AK88" s="350">
        <f t="shared" si="24"/>
        <v>0.53</v>
      </c>
      <c r="AL88" s="350">
        <v>0.03</v>
      </c>
      <c r="AM88" s="350">
        <v>0.2</v>
      </c>
      <c r="AN88" s="349">
        <v>0.04</v>
      </c>
      <c r="AO88" s="349">
        <v>0.14</v>
      </c>
      <c r="AP88" s="350">
        <f t="shared" si="25"/>
        <v>0.18</v>
      </c>
      <c r="AQ88" s="349">
        <v>0.16</v>
      </c>
      <c r="AR88" s="349">
        <v>0.16</v>
      </c>
      <c r="AS88" s="350">
        <f t="shared" si="26"/>
        <v>0.32</v>
      </c>
      <c r="AT88" s="349">
        <v>0.13</v>
      </c>
      <c r="AU88" s="349">
        <v>0.28</v>
      </c>
      <c r="AV88" s="350">
        <f t="shared" si="27"/>
        <v>0.41</v>
      </c>
      <c r="AW88" s="349">
        <v>0.34</v>
      </c>
      <c r="AX88" s="349">
        <v>0.44</v>
      </c>
      <c r="AY88" s="349">
        <v>0.74</v>
      </c>
      <c r="AZ88" s="349">
        <v>0.7</v>
      </c>
      <c r="BA88" s="349">
        <v>0.54</v>
      </c>
      <c r="BB88" s="349">
        <v>0.54</v>
      </c>
      <c r="BC88" s="349">
        <v>0.1</v>
      </c>
      <c r="BD88" s="349">
        <v>0.48</v>
      </c>
      <c r="BE88" s="349">
        <v>1.08</v>
      </c>
      <c r="BF88" s="349">
        <v>0.44</v>
      </c>
      <c r="BG88" s="349">
        <v>0.49</v>
      </c>
      <c r="BH88" s="349">
        <v>1.08</v>
      </c>
      <c r="BI88" s="350">
        <f t="shared" si="28"/>
        <v>6.97</v>
      </c>
      <c r="BJ88" s="350">
        <v>2.89</v>
      </c>
      <c r="BK88" s="350">
        <v>0.3</v>
      </c>
      <c r="BL88" s="349">
        <v>1.33</v>
      </c>
      <c r="BM88" s="349">
        <v>0.17</v>
      </c>
      <c r="BN88" s="349">
        <v>0.3</v>
      </c>
      <c r="BO88" s="349">
        <v>0.14</v>
      </c>
      <c r="BP88" s="350">
        <f t="shared" si="29"/>
        <v>1.94</v>
      </c>
      <c r="BQ88" s="349">
        <v>0.11</v>
      </c>
      <c r="BR88" s="349">
        <v>0.11</v>
      </c>
      <c r="BS88" s="349">
        <v>0.5</v>
      </c>
      <c r="BT88" s="349">
        <v>0.59</v>
      </c>
      <c r="BU88" s="349">
        <v>0.2</v>
      </c>
      <c r="BV88" s="350">
        <f t="shared" si="30"/>
        <v>1.51</v>
      </c>
      <c r="BW88" s="349">
        <v>0.82</v>
      </c>
      <c r="BX88" s="349">
        <v>0.5</v>
      </c>
      <c r="BY88" s="349">
        <v>0.17</v>
      </c>
      <c r="BZ88" s="349">
        <v>0.4</v>
      </c>
      <c r="CA88" s="350">
        <f t="shared" si="31"/>
        <v>1.89</v>
      </c>
      <c r="CB88" s="349">
        <v>0.22</v>
      </c>
      <c r="CC88" s="349">
        <v>4.56</v>
      </c>
      <c r="CD88" s="350">
        <f t="shared" si="32"/>
        <v>4.78</v>
      </c>
      <c r="CE88" s="350">
        <v>0.1</v>
      </c>
      <c r="CF88" s="350">
        <v>0.02</v>
      </c>
      <c r="CG88" s="349">
        <v>1.09</v>
      </c>
      <c r="CH88" s="349">
        <v>2.56</v>
      </c>
      <c r="CI88" s="349">
        <v>4.56</v>
      </c>
      <c r="CJ88" s="349">
        <v>1.2</v>
      </c>
      <c r="CK88" s="349">
        <v>0.8</v>
      </c>
      <c r="CL88" s="350">
        <f t="shared" si="33"/>
        <v>10.21</v>
      </c>
      <c r="CM88" s="349">
        <v>1.5</v>
      </c>
      <c r="CN88" s="349">
        <v>1.49</v>
      </c>
      <c r="CO88" s="350">
        <f t="shared" si="34"/>
        <v>2.99</v>
      </c>
      <c r="CP88" s="373">
        <f t="shared" si="35"/>
        <v>37.31</v>
      </c>
      <c r="CQ88" s="350">
        <f t="shared" si="36"/>
        <v>44.03</v>
      </c>
      <c r="CR88" s="292"/>
      <c r="CS88" s="292"/>
      <c r="CT88" s="292"/>
    </row>
    <row r="89" spans="1:98" ht="15.75" customHeight="1">
      <c r="A89" s="246">
        <v>81</v>
      </c>
      <c r="B89" s="235" t="str">
        <f>Характеристика!B94</f>
        <v>Отке  35</v>
      </c>
      <c r="C89" s="266">
        <v>1948</v>
      </c>
      <c r="D89" s="74">
        <v>0.05</v>
      </c>
      <c r="E89" s="348">
        <v>0.06</v>
      </c>
      <c r="F89" s="349">
        <v>0.09</v>
      </c>
      <c r="G89" s="350">
        <f t="shared" si="37"/>
        <v>0.2</v>
      </c>
      <c r="H89" s="350">
        <v>0.15</v>
      </c>
      <c r="I89" s="349">
        <v>0.12</v>
      </c>
      <c r="J89" s="74">
        <v>0.05</v>
      </c>
      <c r="K89" s="349">
        <v>0.14</v>
      </c>
      <c r="L89" s="350">
        <f t="shared" si="19"/>
        <v>0.31</v>
      </c>
      <c r="M89" s="349">
        <v>0.06</v>
      </c>
      <c r="N89" s="349">
        <v>0.06</v>
      </c>
      <c r="O89" s="349">
        <v>0.06</v>
      </c>
      <c r="P89" s="349">
        <v>0.14</v>
      </c>
      <c r="Q89" s="350">
        <f t="shared" si="20"/>
        <v>0.32</v>
      </c>
      <c r="R89" s="349">
        <v>0.15</v>
      </c>
      <c r="S89" s="349">
        <v>0.14</v>
      </c>
      <c r="T89" s="350">
        <f t="shared" si="21"/>
        <v>0.29</v>
      </c>
      <c r="U89" s="349">
        <v>0.06</v>
      </c>
      <c r="V89" s="349">
        <v>0.02</v>
      </c>
      <c r="W89" s="349">
        <v>0.02</v>
      </c>
      <c r="X89" s="349">
        <v>0.12</v>
      </c>
      <c r="Y89" s="349">
        <v>0.21</v>
      </c>
      <c r="Z89" s="349">
        <v>0.15</v>
      </c>
      <c r="AA89" s="350">
        <f t="shared" si="22"/>
        <v>0.58</v>
      </c>
      <c r="AB89" s="349">
        <v>0.02</v>
      </c>
      <c r="AC89" s="349">
        <v>0.06</v>
      </c>
      <c r="AD89" s="350">
        <v>0.16</v>
      </c>
      <c r="AE89" s="350">
        <f t="shared" si="23"/>
        <v>0.24</v>
      </c>
      <c r="AF89" s="349">
        <v>0.04</v>
      </c>
      <c r="AG89" s="349">
        <v>0.04</v>
      </c>
      <c r="AH89" s="349">
        <v>0.15</v>
      </c>
      <c r="AI89" s="349">
        <v>0.15</v>
      </c>
      <c r="AJ89" s="349">
        <v>0.15</v>
      </c>
      <c r="AK89" s="350">
        <f t="shared" si="24"/>
        <v>0.53</v>
      </c>
      <c r="AL89" s="350">
        <v>0.03</v>
      </c>
      <c r="AM89" s="350">
        <v>0.21</v>
      </c>
      <c r="AN89" s="349">
        <v>0.04</v>
      </c>
      <c r="AO89" s="349">
        <v>0.14</v>
      </c>
      <c r="AP89" s="350">
        <f t="shared" si="25"/>
        <v>0.18</v>
      </c>
      <c r="AQ89" s="349">
        <v>0.16</v>
      </c>
      <c r="AR89" s="349">
        <v>0.16</v>
      </c>
      <c r="AS89" s="350">
        <f t="shared" si="26"/>
        <v>0.32</v>
      </c>
      <c r="AT89" s="349">
        <v>0.13</v>
      </c>
      <c r="AU89" s="349">
        <v>0.31</v>
      </c>
      <c r="AV89" s="350">
        <f t="shared" si="27"/>
        <v>0.44</v>
      </c>
      <c r="AW89" s="349">
        <v>0.34</v>
      </c>
      <c r="AX89" s="349">
        <v>0.44</v>
      </c>
      <c r="AY89" s="349">
        <v>0.72</v>
      </c>
      <c r="AZ89" s="349">
        <v>0.68</v>
      </c>
      <c r="BA89" s="349">
        <v>0.54</v>
      </c>
      <c r="BB89" s="349">
        <v>0.54</v>
      </c>
      <c r="BC89" s="349">
        <v>0.1</v>
      </c>
      <c r="BD89" s="349">
        <v>0.48</v>
      </c>
      <c r="BE89" s="349">
        <v>1.08</v>
      </c>
      <c r="BF89" s="349">
        <v>0.44</v>
      </c>
      <c r="BG89" s="349">
        <v>0.49</v>
      </c>
      <c r="BH89" s="349">
        <v>1.08</v>
      </c>
      <c r="BI89" s="350">
        <f t="shared" si="28"/>
        <v>6.93</v>
      </c>
      <c r="BJ89" s="350">
        <v>2.89</v>
      </c>
      <c r="BK89" s="350">
        <v>0.3</v>
      </c>
      <c r="BL89" s="349">
        <v>1.39</v>
      </c>
      <c r="BM89" s="349">
        <v>0.17</v>
      </c>
      <c r="BN89" s="349">
        <v>0.3</v>
      </c>
      <c r="BO89" s="349">
        <v>0.2</v>
      </c>
      <c r="BP89" s="350">
        <f t="shared" si="29"/>
        <v>2.06</v>
      </c>
      <c r="BQ89" s="349">
        <v>0.11</v>
      </c>
      <c r="BR89" s="349">
        <v>0.11</v>
      </c>
      <c r="BS89" s="349">
        <v>0.48</v>
      </c>
      <c r="BT89" s="349">
        <v>0.56</v>
      </c>
      <c r="BU89" s="349">
        <v>0.2</v>
      </c>
      <c r="BV89" s="350">
        <f t="shared" si="30"/>
        <v>1.46</v>
      </c>
      <c r="BW89" s="349">
        <v>0.8</v>
      </c>
      <c r="BX89" s="349">
        <v>0.48</v>
      </c>
      <c r="BY89" s="349">
        <v>0.14</v>
      </c>
      <c r="BZ89" s="349">
        <v>0.38</v>
      </c>
      <c r="CA89" s="350">
        <f t="shared" si="31"/>
        <v>1.8</v>
      </c>
      <c r="CB89" s="349">
        <v>0.2</v>
      </c>
      <c r="CC89" s="349">
        <v>4.09</v>
      </c>
      <c r="CD89" s="350">
        <f t="shared" si="32"/>
        <v>4.29</v>
      </c>
      <c r="CE89" s="350">
        <v>0.09</v>
      </c>
      <c r="CF89" s="350">
        <v>0.02</v>
      </c>
      <c r="CG89" s="349">
        <v>1.09</v>
      </c>
      <c r="CH89" s="349">
        <v>2.4</v>
      </c>
      <c r="CI89" s="349">
        <v>4.41</v>
      </c>
      <c r="CJ89" s="349">
        <v>1.2</v>
      </c>
      <c r="CK89" s="349">
        <v>0.8</v>
      </c>
      <c r="CL89" s="350">
        <f t="shared" si="33"/>
        <v>9.9</v>
      </c>
      <c r="CM89" s="349">
        <v>1.5</v>
      </c>
      <c r="CN89" s="349">
        <v>1.49</v>
      </c>
      <c r="CO89" s="350">
        <f t="shared" si="34"/>
        <v>2.99</v>
      </c>
      <c r="CP89" s="373">
        <f t="shared" si="35"/>
        <v>36.53</v>
      </c>
      <c r="CQ89" s="350">
        <f t="shared" si="36"/>
        <v>43.11</v>
      </c>
      <c r="CR89" s="292"/>
      <c r="CS89" s="292"/>
      <c r="CT89" s="292"/>
    </row>
    <row r="90" spans="1:98" ht="12.75">
      <c r="A90" s="246">
        <v>82</v>
      </c>
      <c r="B90" s="235" t="str">
        <f>Характеристика!B95</f>
        <v>Отке  37</v>
      </c>
      <c r="C90" s="266">
        <v>1954.2</v>
      </c>
      <c r="D90" s="74">
        <v>0.04</v>
      </c>
      <c r="E90" s="348">
        <v>0.06</v>
      </c>
      <c r="F90" s="349">
        <v>0.09</v>
      </c>
      <c r="G90" s="350">
        <f t="shared" si="37"/>
        <v>0.19</v>
      </c>
      <c r="H90" s="350">
        <v>0.15</v>
      </c>
      <c r="I90" s="349">
        <v>0.12</v>
      </c>
      <c r="J90" s="74">
        <v>0.04</v>
      </c>
      <c r="K90" s="349">
        <v>0.14</v>
      </c>
      <c r="L90" s="350">
        <f t="shared" si="19"/>
        <v>0.3</v>
      </c>
      <c r="M90" s="349">
        <v>0.05</v>
      </c>
      <c r="N90" s="349">
        <v>0.05</v>
      </c>
      <c r="O90" s="349">
        <v>0.05</v>
      </c>
      <c r="P90" s="349">
        <v>0.14</v>
      </c>
      <c r="Q90" s="350">
        <f t="shared" si="20"/>
        <v>0.29</v>
      </c>
      <c r="R90" s="349">
        <v>0.15</v>
      </c>
      <c r="S90" s="349">
        <v>0.14</v>
      </c>
      <c r="T90" s="350">
        <f t="shared" si="21"/>
        <v>0.29</v>
      </c>
      <c r="U90" s="349">
        <v>0.06</v>
      </c>
      <c r="V90" s="349">
        <v>0.02</v>
      </c>
      <c r="W90" s="349">
        <v>0.02</v>
      </c>
      <c r="X90" s="349">
        <v>0.12</v>
      </c>
      <c r="Y90" s="349">
        <v>0.21</v>
      </c>
      <c r="Z90" s="349">
        <v>0.15</v>
      </c>
      <c r="AA90" s="350">
        <f t="shared" si="22"/>
        <v>0.58</v>
      </c>
      <c r="AB90" s="349">
        <v>0.02</v>
      </c>
      <c r="AC90" s="349">
        <v>0.05</v>
      </c>
      <c r="AD90" s="349">
        <v>0.16</v>
      </c>
      <c r="AE90" s="350">
        <f t="shared" si="23"/>
        <v>0.23</v>
      </c>
      <c r="AF90" s="349">
        <v>0.04</v>
      </c>
      <c r="AG90" s="349">
        <v>0.04</v>
      </c>
      <c r="AH90" s="349">
        <v>0.15</v>
      </c>
      <c r="AI90" s="349">
        <v>0.15</v>
      </c>
      <c r="AJ90" s="349">
        <v>0.15</v>
      </c>
      <c r="AK90" s="350">
        <f t="shared" si="24"/>
        <v>0.53</v>
      </c>
      <c r="AL90" s="350">
        <v>0.03</v>
      </c>
      <c r="AM90" s="350">
        <v>0.2</v>
      </c>
      <c r="AN90" s="349">
        <v>0.04</v>
      </c>
      <c r="AO90" s="349">
        <v>0.14</v>
      </c>
      <c r="AP90" s="350">
        <f t="shared" si="25"/>
        <v>0.18</v>
      </c>
      <c r="AQ90" s="349">
        <v>0.16</v>
      </c>
      <c r="AR90" s="349">
        <v>0.16</v>
      </c>
      <c r="AS90" s="350">
        <f t="shared" si="26"/>
        <v>0.32</v>
      </c>
      <c r="AT90" s="349">
        <v>0.13</v>
      </c>
      <c r="AU90" s="349">
        <v>0.28</v>
      </c>
      <c r="AV90" s="350">
        <f t="shared" si="27"/>
        <v>0.41</v>
      </c>
      <c r="AW90" s="349">
        <v>0.29</v>
      </c>
      <c r="AX90" s="349">
        <v>0.39</v>
      </c>
      <c r="AY90" s="349">
        <v>0.72</v>
      </c>
      <c r="AZ90" s="349">
        <v>0.68</v>
      </c>
      <c r="BA90" s="349">
        <v>0.49</v>
      </c>
      <c r="BB90" s="349">
        <v>0.49</v>
      </c>
      <c r="BC90" s="349">
        <v>0.1</v>
      </c>
      <c r="BD90" s="349">
        <v>0.43</v>
      </c>
      <c r="BE90" s="349">
        <v>0.98</v>
      </c>
      <c r="BF90" s="349">
        <v>0.39</v>
      </c>
      <c r="BG90" s="349">
        <v>0.44</v>
      </c>
      <c r="BH90" s="349">
        <v>0.98</v>
      </c>
      <c r="BI90" s="350">
        <f t="shared" si="28"/>
        <v>6.38</v>
      </c>
      <c r="BJ90" s="350">
        <v>2.89</v>
      </c>
      <c r="BK90" s="350">
        <v>0.3</v>
      </c>
      <c r="BL90" s="349">
        <v>1.36</v>
      </c>
      <c r="BM90" s="349">
        <v>0.17</v>
      </c>
      <c r="BN90" s="349">
        <v>0.3</v>
      </c>
      <c r="BO90" s="349">
        <v>0.12</v>
      </c>
      <c r="BP90" s="350">
        <f t="shared" si="29"/>
        <v>1.95</v>
      </c>
      <c r="BQ90" s="349">
        <v>0.11</v>
      </c>
      <c r="BR90" s="349">
        <v>0.11</v>
      </c>
      <c r="BS90" s="349">
        <v>0.48</v>
      </c>
      <c r="BT90" s="349">
        <v>0.56</v>
      </c>
      <c r="BU90" s="349">
        <v>0.2</v>
      </c>
      <c r="BV90" s="350">
        <f t="shared" si="30"/>
        <v>1.46</v>
      </c>
      <c r="BW90" s="349">
        <v>0.8</v>
      </c>
      <c r="BX90" s="349">
        <v>0.48</v>
      </c>
      <c r="BY90" s="349">
        <v>0.14</v>
      </c>
      <c r="BZ90" s="349">
        <v>0.38</v>
      </c>
      <c r="CA90" s="350">
        <f t="shared" si="31"/>
        <v>1.8</v>
      </c>
      <c r="CB90" s="349">
        <v>0.32</v>
      </c>
      <c r="CC90" s="349">
        <v>4.41</v>
      </c>
      <c r="CD90" s="350">
        <f t="shared" si="32"/>
        <v>4.73</v>
      </c>
      <c r="CE90" s="350">
        <v>0.09</v>
      </c>
      <c r="CF90" s="350">
        <v>0.02</v>
      </c>
      <c r="CG90" s="349">
        <v>1.09</v>
      </c>
      <c r="CH90" s="349">
        <v>2.54</v>
      </c>
      <c r="CI90" s="349">
        <v>4.54</v>
      </c>
      <c r="CJ90" s="349">
        <v>1.2</v>
      </c>
      <c r="CK90" s="349">
        <v>0.8</v>
      </c>
      <c r="CL90" s="350">
        <f t="shared" si="33"/>
        <v>10.17</v>
      </c>
      <c r="CM90" s="349">
        <v>1.5</v>
      </c>
      <c r="CN90" s="349">
        <v>1.49</v>
      </c>
      <c r="CO90" s="350">
        <f t="shared" si="34"/>
        <v>2.99</v>
      </c>
      <c r="CP90" s="373">
        <f t="shared" si="35"/>
        <v>36.48</v>
      </c>
      <c r="CQ90" s="350">
        <f t="shared" si="36"/>
        <v>43.05</v>
      </c>
      <c r="CR90" s="292"/>
      <c r="CS90" s="292"/>
      <c r="CT90" s="292"/>
    </row>
    <row r="91" spans="1:98" ht="12.75">
      <c r="A91" s="246">
        <v>83</v>
      </c>
      <c r="B91" s="235" t="str">
        <f>Характеристика!B96</f>
        <v>Отке  38</v>
      </c>
      <c r="C91" s="266">
        <v>1920.8</v>
      </c>
      <c r="D91" s="74">
        <v>0.04</v>
      </c>
      <c r="E91" s="348">
        <v>0.06</v>
      </c>
      <c r="F91" s="349">
        <v>0.09</v>
      </c>
      <c r="G91" s="350">
        <f t="shared" si="37"/>
        <v>0.19</v>
      </c>
      <c r="H91" s="350">
        <v>0.15</v>
      </c>
      <c r="I91" s="349">
        <v>0.12</v>
      </c>
      <c r="J91" s="74">
        <v>0.04</v>
      </c>
      <c r="K91" s="349">
        <v>0.14</v>
      </c>
      <c r="L91" s="350">
        <f t="shared" si="19"/>
        <v>0.3</v>
      </c>
      <c r="M91" s="349">
        <v>0.05</v>
      </c>
      <c r="N91" s="349">
        <v>0.05</v>
      </c>
      <c r="O91" s="349">
        <v>0.05</v>
      </c>
      <c r="P91" s="349">
        <v>0.14</v>
      </c>
      <c r="Q91" s="350">
        <f t="shared" si="20"/>
        <v>0.29</v>
      </c>
      <c r="R91" s="349">
        <v>0.15</v>
      </c>
      <c r="S91" s="349">
        <v>0.14</v>
      </c>
      <c r="T91" s="350">
        <f t="shared" si="21"/>
        <v>0.29</v>
      </c>
      <c r="U91" s="349">
        <v>0.06</v>
      </c>
      <c r="V91" s="349">
        <v>0.02</v>
      </c>
      <c r="W91" s="349">
        <v>0.02</v>
      </c>
      <c r="X91" s="349">
        <v>0.12</v>
      </c>
      <c r="Y91" s="349">
        <v>0.21</v>
      </c>
      <c r="Z91" s="349">
        <v>0.15</v>
      </c>
      <c r="AA91" s="350">
        <f t="shared" si="22"/>
        <v>0.58</v>
      </c>
      <c r="AB91" s="349">
        <v>0.02</v>
      </c>
      <c r="AC91" s="349">
        <v>0.05</v>
      </c>
      <c r="AD91" s="349">
        <v>0.16</v>
      </c>
      <c r="AE91" s="350">
        <f t="shared" si="23"/>
        <v>0.23</v>
      </c>
      <c r="AF91" s="349">
        <v>0.04</v>
      </c>
      <c r="AG91" s="349">
        <v>0.04</v>
      </c>
      <c r="AH91" s="349">
        <v>0.15</v>
      </c>
      <c r="AI91" s="349">
        <v>0.15</v>
      </c>
      <c r="AJ91" s="349">
        <v>0.15</v>
      </c>
      <c r="AK91" s="350">
        <f t="shared" si="24"/>
        <v>0.53</v>
      </c>
      <c r="AL91" s="350">
        <v>0.03</v>
      </c>
      <c r="AM91" s="350">
        <v>0.2</v>
      </c>
      <c r="AN91" s="349">
        <v>0.04</v>
      </c>
      <c r="AO91" s="349">
        <v>0.14</v>
      </c>
      <c r="AP91" s="350">
        <f t="shared" si="25"/>
        <v>0.18</v>
      </c>
      <c r="AQ91" s="349">
        <v>0.16</v>
      </c>
      <c r="AR91" s="349">
        <v>0.16</v>
      </c>
      <c r="AS91" s="350">
        <f t="shared" si="26"/>
        <v>0.32</v>
      </c>
      <c r="AT91" s="349">
        <v>0.13</v>
      </c>
      <c r="AU91" s="349">
        <v>0.28</v>
      </c>
      <c r="AV91" s="350">
        <f t="shared" si="27"/>
        <v>0.41</v>
      </c>
      <c r="AW91" s="349">
        <v>0.34</v>
      </c>
      <c r="AX91" s="349">
        <v>0.44</v>
      </c>
      <c r="AY91" s="349">
        <v>0.73</v>
      </c>
      <c r="AZ91" s="349">
        <v>0.69</v>
      </c>
      <c r="BA91" s="349">
        <v>0.54</v>
      </c>
      <c r="BB91" s="349">
        <v>0.54</v>
      </c>
      <c r="BC91" s="349">
        <v>0.1</v>
      </c>
      <c r="BD91" s="349">
        <v>0.48</v>
      </c>
      <c r="BE91" s="349">
        <v>1.08</v>
      </c>
      <c r="BF91" s="349">
        <v>0.44</v>
      </c>
      <c r="BG91" s="349">
        <v>0.49</v>
      </c>
      <c r="BH91" s="349">
        <v>1.08</v>
      </c>
      <c r="BI91" s="350">
        <f t="shared" si="28"/>
        <v>6.95</v>
      </c>
      <c r="BJ91" s="350">
        <v>2.89</v>
      </c>
      <c r="BK91" s="350">
        <v>0.3</v>
      </c>
      <c r="BL91" s="349">
        <v>1.41</v>
      </c>
      <c r="BM91" s="349">
        <v>0.17</v>
      </c>
      <c r="BN91" s="349">
        <v>0.3</v>
      </c>
      <c r="BO91" s="349">
        <v>0.18</v>
      </c>
      <c r="BP91" s="350">
        <f t="shared" si="29"/>
        <v>2.06</v>
      </c>
      <c r="BQ91" s="349">
        <v>0.11</v>
      </c>
      <c r="BR91" s="349">
        <v>0.11</v>
      </c>
      <c r="BS91" s="349">
        <v>0.49</v>
      </c>
      <c r="BT91" s="349">
        <v>0.58</v>
      </c>
      <c r="BU91" s="349">
        <v>0.2</v>
      </c>
      <c r="BV91" s="350">
        <f t="shared" si="30"/>
        <v>1.49</v>
      </c>
      <c r="BW91" s="349">
        <v>0.81</v>
      </c>
      <c r="BX91" s="349">
        <v>0.49</v>
      </c>
      <c r="BY91" s="349">
        <v>0.16</v>
      </c>
      <c r="BZ91" s="349">
        <v>0.39</v>
      </c>
      <c r="CA91" s="350">
        <f t="shared" si="31"/>
        <v>1.85</v>
      </c>
      <c r="CB91" s="349">
        <v>0.21</v>
      </c>
      <c r="CC91" s="349">
        <v>4.19</v>
      </c>
      <c r="CD91" s="350">
        <f t="shared" si="32"/>
        <v>4.4</v>
      </c>
      <c r="CE91" s="350">
        <v>0.09</v>
      </c>
      <c r="CF91" s="350">
        <v>0.02</v>
      </c>
      <c r="CG91" s="349">
        <v>1.09</v>
      </c>
      <c r="CH91" s="349">
        <v>2.4</v>
      </c>
      <c r="CI91" s="349">
        <v>4.41</v>
      </c>
      <c r="CJ91" s="349">
        <v>1.2</v>
      </c>
      <c r="CK91" s="349">
        <v>0.8</v>
      </c>
      <c r="CL91" s="350">
        <f t="shared" si="33"/>
        <v>9.9</v>
      </c>
      <c r="CM91" s="349">
        <v>1.5</v>
      </c>
      <c r="CN91" s="349">
        <v>1.49</v>
      </c>
      <c r="CO91" s="350">
        <f t="shared" si="34"/>
        <v>2.99</v>
      </c>
      <c r="CP91" s="373">
        <f t="shared" si="35"/>
        <v>36.64</v>
      </c>
      <c r="CQ91" s="350">
        <f t="shared" si="36"/>
        <v>43.24</v>
      </c>
      <c r="CR91" s="292"/>
      <c r="CS91" s="292"/>
      <c r="CT91" s="292"/>
    </row>
    <row r="92" spans="1:98" ht="12.75">
      <c r="A92" s="246">
        <v>84</v>
      </c>
      <c r="B92" s="235" t="str">
        <f>Характеристика!B97</f>
        <v>Отке  40</v>
      </c>
      <c r="C92" s="266">
        <v>1934</v>
      </c>
      <c r="D92" s="74">
        <v>0.05</v>
      </c>
      <c r="E92" s="348">
        <v>0.06</v>
      </c>
      <c r="F92" s="349">
        <v>0.09</v>
      </c>
      <c r="G92" s="350">
        <f t="shared" si="37"/>
        <v>0.2</v>
      </c>
      <c r="H92" s="350">
        <v>0.15</v>
      </c>
      <c r="I92" s="349">
        <v>0.12</v>
      </c>
      <c r="J92" s="74">
        <v>0.05</v>
      </c>
      <c r="K92" s="349">
        <v>0.14</v>
      </c>
      <c r="L92" s="350">
        <f t="shared" si="19"/>
        <v>0.31</v>
      </c>
      <c r="M92" s="349">
        <v>0.06</v>
      </c>
      <c r="N92" s="349">
        <v>0.06</v>
      </c>
      <c r="O92" s="349">
        <v>0.06</v>
      </c>
      <c r="P92" s="349">
        <v>0.14</v>
      </c>
      <c r="Q92" s="350">
        <f t="shared" si="20"/>
        <v>0.32</v>
      </c>
      <c r="R92" s="349">
        <v>0.15</v>
      </c>
      <c r="S92" s="349">
        <v>0.14</v>
      </c>
      <c r="T92" s="350">
        <f t="shared" si="21"/>
        <v>0.29</v>
      </c>
      <c r="U92" s="349">
        <v>0.06</v>
      </c>
      <c r="V92" s="349">
        <v>0.02</v>
      </c>
      <c r="W92" s="349">
        <v>0.02</v>
      </c>
      <c r="X92" s="349">
        <v>0.12</v>
      </c>
      <c r="Y92" s="349">
        <v>0.21</v>
      </c>
      <c r="Z92" s="349">
        <v>0.15</v>
      </c>
      <c r="AA92" s="350">
        <f t="shared" si="22"/>
        <v>0.58</v>
      </c>
      <c r="AB92" s="349">
        <v>0.02</v>
      </c>
      <c r="AC92" s="349">
        <v>0.06</v>
      </c>
      <c r="AD92" s="349">
        <v>0.16</v>
      </c>
      <c r="AE92" s="350">
        <f t="shared" si="23"/>
        <v>0.24</v>
      </c>
      <c r="AF92" s="349">
        <v>0.04</v>
      </c>
      <c r="AG92" s="349">
        <v>0.04</v>
      </c>
      <c r="AH92" s="349">
        <v>0.15</v>
      </c>
      <c r="AI92" s="349">
        <v>0.15</v>
      </c>
      <c r="AJ92" s="349">
        <v>0.15</v>
      </c>
      <c r="AK92" s="350">
        <f t="shared" si="24"/>
        <v>0.53</v>
      </c>
      <c r="AL92" s="350">
        <v>0.03</v>
      </c>
      <c r="AM92" s="350">
        <v>0.21</v>
      </c>
      <c r="AN92" s="349">
        <v>0.04</v>
      </c>
      <c r="AO92" s="349">
        <v>0.14</v>
      </c>
      <c r="AP92" s="350">
        <f t="shared" si="25"/>
        <v>0.18</v>
      </c>
      <c r="AQ92" s="349">
        <v>0.16</v>
      </c>
      <c r="AR92" s="349">
        <v>0.16</v>
      </c>
      <c r="AS92" s="350">
        <f t="shared" si="26"/>
        <v>0.32</v>
      </c>
      <c r="AT92" s="349">
        <v>0.13</v>
      </c>
      <c r="AU92" s="349">
        <v>0.31</v>
      </c>
      <c r="AV92" s="350">
        <f t="shared" si="27"/>
        <v>0.44</v>
      </c>
      <c r="AW92" s="349">
        <v>0.34</v>
      </c>
      <c r="AX92" s="349">
        <v>0.44</v>
      </c>
      <c r="AY92" s="349">
        <v>0.72</v>
      </c>
      <c r="AZ92" s="349">
        <v>0.68</v>
      </c>
      <c r="BA92" s="349">
        <v>0.54</v>
      </c>
      <c r="BB92" s="349">
        <v>0.54</v>
      </c>
      <c r="BC92" s="349">
        <v>0.1</v>
      </c>
      <c r="BD92" s="349">
        <v>0.48</v>
      </c>
      <c r="BE92" s="349">
        <v>1.08</v>
      </c>
      <c r="BF92" s="349">
        <v>0.44</v>
      </c>
      <c r="BG92" s="349">
        <v>0.49</v>
      </c>
      <c r="BH92" s="349">
        <v>1.08</v>
      </c>
      <c r="BI92" s="350">
        <f t="shared" si="28"/>
        <v>6.93</v>
      </c>
      <c r="BJ92" s="350">
        <v>2.89</v>
      </c>
      <c r="BK92" s="350">
        <v>0.3</v>
      </c>
      <c r="BL92" s="349">
        <v>1.39</v>
      </c>
      <c r="BM92" s="349">
        <v>0.17</v>
      </c>
      <c r="BN92" s="349">
        <v>0.3</v>
      </c>
      <c r="BO92" s="349">
        <v>0.19</v>
      </c>
      <c r="BP92" s="350">
        <f t="shared" si="29"/>
        <v>2.05</v>
      </c>
      <c r="BQ92" s="349">
        <v>0.11</v>
      </c>
      <c r="BR92" s="349">
        <v>0.11</v>
      </c>
      <c r="BS92" s="349">
        <v>0.48</v>
      </c>
      <c r="BT92" s="349">
        <v>0.57</v>
      </c>
      <c r="BU92" s="349">
        <v>0.2</v>
      </c>
      <c r="BV92" s="350">
        <f t="shared" si="30"/>
        <v>1.47</v>
      </c>
      <c r="BW92" s="349">
        <v>0.8</v>
      </c>
      <c r="BX92" s="349">
        <v>0.48</v>
      </c>
      <c r="BY92" s="349">
        <v>0.15</v>
      </c>
      <c r="BZ92" s="349">
        <v>0.38</v>
      </c>
      <c r="CA92" s="350">
        <f t="shared" si="31"/>
        <v>1.81</v>
      </c>
      <c r="CB92" s="349">
        <v>0.2</v>
      </c>
      <c r="CC92" s="349">
        <v>4.63</v>
      </c>
      <c r="CD92" s="350">
        <f t="shared" si="32"/>
        <v>4.83</v>
      </c>
      <c r="CE92" s="350">
        <v>0.09</v>
      </c>
      <c r="CF92" s="350">
        <v>0.02</v>
      </c>
      <c r="CG92" s="349">
        <v>1.09</v>
      </c>
      <c r="CH92" s="349">
        <v>2.56</v>
      </c>
      <c r="CI92" s="349">
        <v>4.56</v>
      </c>
      <c r="CJ92" s="349">
        <v>1.2</v>
      </c>
      <c r="CK92" s="349">
        <v>0.8</v>
      </c>
      <c r="CL92" s="350">
        <f t="shared" si="33"/>
        <v>10.21</v>
      </c>
      <c r="CM92" s="349">
        <v>1.5</v>
      </c>
      <c r="CN92" s="349">
        <v>1.49</v>
      </c>
      <c r="CO92" s="350">
        <f t="shared" si="34"/>
        <v>2.99</v>
      </c>
      <c r="CP92" s="373">
        <f t="shared" si="35"/>
        <v>37.39</v>
      </c>
      <c r="CQ92" s="350">
        <f t="shared" si="36"/>
        <v>44.12</v>
      </c>
      <c r="CR92" s="292"/>
      <c r="CS92" s="292"/>
      <c r="CT92" s="292"/>
    </row>
    <row r="93" spans="1:98" ht="15.75" customHeight="1">
      <c r="A93" s="246">
        <v>85</v>
      </c>
      <c r="B93" s="235" t="str">
        <f>Характеристика!B98</f>
        <v>Отке  41</v>
      </c>
      <c r="C93" s="266">
        <v>2436.6</v>
      </c>
      <c r="D93" s="74">
        <v>0.04</v>
      </c>
      <c r="E93" s="348">
        <v>0.06</v>
      </c>
      <c r="F93" s="349">
        <v>0.08</v>
      </c>
      <c r="G93" s="350">
        <f t="shared" si="37"/>
        <v>0.18</v>
      </c>
      <c r="H93" s="350">
        <v>0.15</v>
      </c>
      <c r="I93" s="349">
        <v>0.12</v>
      </c>
      <c r="J93" s="74">
        <v>0.04</v>
      </c>
      <c r="K93" s="349">
        <v>0.14</v>
      </c>
      <c r="L93" s="350">
        <f t="shared" si="19"/>
        <v>0.3</v>
      </c>
      <c r="M93" s="349">
        <v>0.05</v>
      </c>
      <c r="N93" s="349">
        <v>0.05</v>
      </c>
      <c r="O93" s="349">
        <v>0.05</v>
      </c>
      <c r="P93" s="349">
        <v>0.14</v>
      </c>
      <c r="Q93" s="350">
        <f t="shared" si="20"/>
        <v>0.29</v>
      </c>
      <c r="R93" s="349">
        <v>0.15</v>
      </c>
      <c r="S93" s="349">
        <v>0.14</v>
      </c>
      <c r="T93" s="350">
        <f t="shared" si="21"/>
        <v>0.29</v>
      </c>
      <c r="U93" s="349">
        <v>0.06</v>
      </c>
      <c r="V93" s="349">
        <v>0.02</v>
      </c>
      <c r="W93" s="349">
        <v>0.02</v>
      </c>
      <c r="X93" s="349">
        <v>0.12</v>
      </c>
      <c r="Y93" s="349">
        <v>0.21</v>
      </c>
      <c r="Z93" s="349">
        <v>0.15</v>
      </c>
      <c r="AA93" s="350">
        <f t="shared" si="22"/>
        <v>0.58</v>
      </c>
      <c r="AB93" s="349">
        <v>0.02</v>
      </c>
      <c r="AC93" s="349">
        <v>0.05</v>
      </c>
      <c r="AD93" s="349">
        <v>0.16</v>
      </c>
      <c r="AE93" s="350">
        <f t="shared" si="23"/>
        <v>0.23</v>
      </c>
      <c r="AF93" s="349">
        <v>0.04</v>
      </c>
      <c r="AG93" s="349">
        <v>0.04</v>
      </c>
      <c r="AH93" s="349">
        <v>0.15</v>
      </c>
      <c r="AI93" s="349">
        <v>0.15</v>
      </c>
      <c r="AJ93" s="349">
        <v>0.15</v>
      </c>
      <c r="AK93" s="350">
        <f t="shared" si="24"/>
        <v>0.53</v>
      </c>
      <c r="AL93" s="350">
        <v>0.03</v>
      </c>
      <c r="AM93" s="350">
        <v>0.2</v>
      </c>
      <c r="AN93" s="349">
        <v>0.04</v>
      </c>
      <c r="AO93" s="349">
        <v>0.14</v>
      </c>
      <c r="AP93" s="350">
        <f t="shared" si="25"/>
        <v>0.18</v>
      </c>
      <c r="AQ93" s="349">
        <v>0.16</v>
      </c>
      <c r="AR93" s="349">
        <v>0.16</v>
      </c>
      <c r="AS93" s="350">
        <f t="shared" si="26"/>
        <v>0.32</v>
      </c>
      <c r="AT93" s="349">
        <v>0.13</v>
      </c>
      <c r="AU93" s="349">
        <v>0.28</v>
      </c>
      <c r="AV93" s="350">
        <f t="shared" si="27"/>
        <v>0.41</v>
      </c>
      <c r="AW93" s="349">
        <v>0.25</v>
      </c>
      <c r="AX93" s="349">
        <v>0.35</v>
      </c>
      <c r="AY93" s="349">
        <v>0.75</v>
      </c>
      <c r="AZ93" s="349">
        <v>0.71</v>
      </c>
      <c r="BA93" s="349">
        <v>0.45</v>
      </c>
      <c r="BB93" s="349">
        <v>0.45</v>
      </c>
      <c r="BC93" s="349">
        <v>0.1</v>
      </c>
      <c r="BD93" s="349">
        <v>0.39</v>
      </c>
      <c r="BE93" s="349">
        <v>0.9</v>
      </c>
      <c r="BF93" s="349">
        <v>0.35</v>
      </c>
      <c r="BG93" s="349">
        <v>0.39</v>
      </c>
      <c r="BH93" s="349">
        <v>0.9</v>
      </c>
      <c r="BI93" s="350">
        <f t="shared" si="28"/>
        <v>5.99</v>
      </c>
      <c r="BJ93" s="350">
        <v>2.89</v>
      </c>
      <c r="BK93" s="350">
        <v>0.3</v>
      </c>
      <c r="BL93" s="349">
        <v>1.34</v>
      </c>
      <c r="BM93" s="349">
        <v>0.17</v>
      </c>
      <c r="BN93" s="349">
        <v>0.3</v>
      </c>
      <c r="BO93" s="349">
        <v>0.16</v>
      </c>
      <c r="BP93" s="350">
        <f t="shared" si="29"/>
        <v>1.97</v>
      </c>
      <c r="BQ93" s="349">
        <v>0.09</v>
      </c>
      <c r="BR93" s="349">
        <v>0.09</v>
      </c>
      <c r="BS93" s="349">
        <v>0.51</v>
      </c>
      <c r="BT93" s="349">
        <v>0.54</v>
      </c>
      <c r="BU93" s="349">
        <v>0.2</v>
      </c>
      <c r="BV93" s="350">
        <f t="shared" si="30"/>
        <v>1.43</v>
      </c>
      <c r="BW93" s="349">
        <v>0.83</v>
      </c>
      <c r="BX93" s="349">
        <v>0.51</v>
      </c>
      <c r="BY93" s="349">
        <v>0.12</v>
      </c>
      <c r="BZ93" s="349">
        <v>0.41</v>
      </c>
      <c r="CA93" s="350">
        <f t="shared" si="31"/>
        <v>1.87</v>
      </c>
      <c r="CB93" s="349">
        <v>0.32</v>
      </c>
      <c r="CC93" s="349">
        <v>4.85</v>
      </c>
      <c r="CD93" s="350">
        <f t="shared" si="32"/>
        <v>5.17</v>
      </c>
      <c r="CE93" s="350">
        <v>0.08</v>
      </c>
      <c r="CF93" s="350">
        <v>0.02</v>
      </c>
      <c r="CG93" s="349">
        <v>1.09</v>
      </c>
      <c r="CH93" s="349">
        <v>2.33</v>
      </c>
      <c r="CI93" s="349">
        <v>4.33</v>
      </c>
      <c r="CJ93" s="349">
        <v>1.2</v>
      </c>
      <c r="CK93" s="349">
        <v>0.8</v>
      </c>
      <c r="CL93" s="350">
        <f t="shared" si="33"/>
        <v>9.75</v>
      </c>
      <c r="CM93" s="349">
        <v>1.5</v>
      </c>
      <c r="CN93" s="349">
        <v>1.49</v>
      </c>
      <c r="CO93" s="350">
        <f t="shared" si="34"/>
        <v>2.99</v>
      </c>
      <c r="CP93" s="373">
        <f t="shared" si="35"/>
        <v>36.15</v>
      </c>
      <c r="CQ93" s="350">
        <f t="shared" si="36"/>
        <v>42.66</v>
      </c>
      <c r="CR93" s="292"/>
      <c r="CS93" s="292"/>
      <c r="CT93" s="292"/>
    </row>
    <row r="94" spans="1:98" ht="12.75">
      <c r="A94" s="246">
        <v>86</v>
      </c>
      <c r="B94" s="235" t="str">
        <f>Характеристика!B99</f>
        <v>Отке  42</v>
      </c>
      <c r="C94" s="266">
        <v>1838.9</v>
      </c>
      <c r="D94" s="74">
        <v>0.05</v>
      </c>
      <c r="E94" s="348">
        <v>0.06</v>
      </c>
      <c r="F94" s="349">
        <v>0.1</v>
      </c>
      <c r="G94" s="350">
        <f t="shared" si="37"/>
        <v>0.21</v>
      </c>
      <c r="H94" s="350">
        <v>0.15</v>
      </c>
      <c r="I94" s="349">
        <v>0.12</v>
      </c>
      <c r="J94" s="74">
        <v>0.05</v>
      </c>
      <c r="K94" s="349">
        <v>0.14</v>
      </c>
      <c r="L94" s="350">
        <f t="shared" si="19"/>
        <v>0.31</v>
      </c>
      <c r="M94" s="349">
        <v>0.06</v>
      </c>
      <c r="N94" s="349">
        <v>0.06</v>
      </c>
      <c r="O94" s="349">
        <v>0.06</v>
      </c>
      <c r="P94" s="349">
        <v>0.14</v>
      </c>
      <c r="Q94" s="350">
        <f t="shared" si="20"/>
        <v>0.32</v>
      </c>
      <c r="R94" s="349">
        <v>0.15</v>
      </c>
      <c r="S94" s="349">
        <v>0.14</v>
      </c>
      <c r="T94" s="350">
        <f t="shared" si="21"/>
        <v>0.29</v>
      </c>
      <c r="U94" s="349">
        <v>0.06</v>
      </c>
      <c r="V94" s="349">
        <v>0.02</v>
      </c>
      <c r="W94" s="349">
        <v>0.02</v>
      </c>
      <c r="X94" s="349">
        <v>0.12</v>
      </c>
      <c r="Y94" s="349">
        <v>0.21</v>
      </c>
      <c r="Z94" s="349">
        <v>0.15</v>
      </c>
      <c r="AA94" s="350">
        <f t="shared" si="22"/>
        <v>0.58</v>
      </c>
      <c r="AB94" s="349">
        <v>0.02</v>
      </c>
      <c r="AC94" s="349">
        <v>0.06</v>
      </c>
      <c r="AD94" s="349">
        <v>0.16</v>
      </c>
      <c r="AE94" s="350">
        <f t="shared" si="23"/>
        <v>0.24</v>
      </c>
      <c r="AF94" s="349">
        <v>0.04</v>
      </c>
      <c r="AG94" s="349">
        <v>0.04</v>
      </c>
      <c r="AH94" s="349">
        <v>0.15</v>
      </c>
      <c r="AI94" s="349">
        <v>0.15</v>
      </c>
      <c r="AJ94" s="349">
        <v>0.15</v>
      </c>
      <c r="AK94" s="350">
        <f t="shared" si="24"/>
        <v>0.53</v>
      </c>
      <c r="AL94" s="350">
        <v>0.03</v>
      </c>
      <c r="AM94" s="350">
        <v>0.21</v>
      </c>
      <c r="AN94" s="349">
        <v>0.04</v>
      </c>
      <c r="AO94" s="349">
        <v>0.14</v>
      </c>
      <c r="AP94" s="350">
        <f t="shared" si="25"/>
        <v>0.18</v>
      </c>
      <c r="AQ94" s="349">
        <v>0.16</v>
      </c>
      <c r="AR94" s="349">
        <v>0.16</v>
      </c>
      <c r="AS94" s="350">
        <f t="shared" si="26"/>
        <v>0.32</v>
      </c>
      <c r="AT94" s="349">
        <v>0.13</v>
      </c>
      <c r="AU94" s="349">
        <v>0.31</v>
      </c>
      <c r="AV94" s="350">
        <f t="shared" si="27"/>
        <v>0.44</v>
      </c>
      <c r="AW94" s="349">
        <v>0.34</v>
      </c>
      <c r="AX94" s="349">
        <v>0.44</v>
      </c>
      <c r="AY94" s="349">
        <v>0.75</v>
      </c>
      <c r="AZ94" s="349">
        <v>0.71</v>
      </c>
      <c r="BA94" s="349">
        <v>0.54</v>
      </c>
      <c r="BB94" s="349">
        <v>0.54</v>
      </c>
      <c r="BC94" s="349">
        <v>0.1</v>
      </c>
      <c r="BD94" s="349">
        <v>0.48</v>
      </c>
      <c r="BE94" s="349">
        <v>1.08</v>
      </c>
      <c r="BF94" s="349">
        <v>0.44</v>
      </c>
      <c r="BG94" s="349">
        <v>0.49</v>
      </c>
      <c r="BH94" s="349">
        <v>1.08</v>
      </c>
      <c r="BI94" s="350">
        <f t="shared" si="28"/>
        <v>6.99</v>
      </c>
      <c r="BJ94" s="350">
        <v>2.89</v>
      </c>
      <c r="BK94" s="350">
        <v>0.3</v>
      </c>
      <c r="BL94" s="349">
        <v>1.38</v>
      </c>
      <c r="BM94" s="349">
        <v>0.17</v>
      </c>
      <c r="BN94" s="349">
        <v>0.3</v>
      </c>
      <c r="BO94" s="349">
        <v>0.19</v>
      </c>
      <c r="BP94" s="350">
        <f t="shared" si="29"/>
        <v>2.04</v>
      </c>
      <c r="BQ94" s="349">
        <v>0.11</v>
      </c>
      <c r="BR94" s="349">
        <v>0.11</v>
      </c>
      <c r="BS94" s="349">
        <v>0.51</v>
      </c>
      <c r="BT94" s="349">
        <v>0.52</v>
      </c>
      <c r="BU94" s="349">
        <v>0.2</v>
      </c>
      <c r="BV94" s="350">
        <f t="shared" si="30"/>
        <v>1.45</v>
      </c>
      <c r="BW94" s="349">
        <v>0.83</v>
      </c>
      <c r="BX94" s="349">
        <v>0.51</v>
      </c>
      <c r="BY94" s="349">
        <v>0.1</v>
      </c>
      <c r="BZ94" s="349">
        <v>0.41</v>
      </c>
      <c r="CA94" s="350">
        <f t="shared" si="31"/>
        <v>1.85</v>
      </c>
      <c r="CB94" s="349">
        <v>0.23</v>
      </c>
      <c r="CC94" s="349">
        <v>3.83</v>
      </c>
      <c r="CD94" s="350">
        <f t="shared" si="32"/>
        <v>4.06</v>
      </c>
      <c r="CE94" s="350">
        <v>0.1</v>
      </c>
      <c r="CF94" s="350">
        <v>0.02</v>
      </c>
      <c r="CG94" s="349">
        <v>1.09</v>
      </c>
      <c r="CH94" s="349">
        <v>2.62</v>
      </c>
      <c r="CI94" s="349">
        <v>4.62</v>
      </c>
      <c r="CJ94" s="349">
        <v>1.2</v>
      </c>
      <c r="CK94" s="349">
        <v>0.8</v>
      </c>
      <c r="CL94" s="350">
        <f t="shared" si="33"/>
        <v>10.33</v>
      </c>
      <c r="CM94" s="349">
        <v>1.5</v>
      </c>
      <c r="CN94" s="349">
        <v>1.49</v>
      </c>
      <c r="CO94" s="350">
        <f t="shared" si="34"/>
        <v>2.99</v>
      </c>
      <c r="CP94" s="373">
        <f t="shared" si="35"/>
        <v>36.83</v>
      </c>
      <c r="CQ94" s="350">
        <f t="shared" si="36"/>
        <v>43.46</v>
      </c>
      <c r="CR94" s="292"/>
      <c r="CS94" s="292"/>
      <c r="CT94" s="292"/>
    </row>
    <row r="95" spans="1:98" ht="12.75">
      <c r="A95" s="246">
        <v>87</v>
      </c>
      <c r="B95" s="235" t="str">
        <f>Характеристика!B100</f>
        <v>Отке  43</v>
      </c>
      <c r="C95" s="266">
        <v>2102.5</v>
      </c>
      <c r="D95" s="74">
        <v>0.04</v>
      </c>
      <c r="E95" s="348">
        <v>0.06</v>
      </c>
      <c r="F95" s="349">
        <v>0.09</v>
      </c>
      <c r="G95" s="350">
        <f t="shared" si="37"/>
        <v>0.19</v>
      </c>
      <c r="H95" s="350">
        <v>0.14</v>
      </c>
      <c r="I95" s="349">
        <v>0.12</v>
      </c>
      <c r="J95" s="74">
        <v>0.04</v>
      </c>
      <c r="K95" s="349">
        <v>0.13</v>
      </c>
      <c r="L95" s="350">
        <f t="shared" si="19"/>
        <v>0.29</v>
      </c>
      <c r="M95" s="349">
        <v>0.05</v>
      </c>
      <c r="N95" s="349">
        <v>0.05</v>
      </c>
      <c r="O95" s="349">
        <v>0.05</v>
      </c>
      <c r="P95" s="349">
        <v>0.13</v>
      </c>
      <c r="Q95" s="350">
        <f t="shared" si="20"/>
        <v>0.28</v>
      </c>
      <c r="R95" s="349">
        <v>0.14</v>
      </c>
      <c r="S95" s="349">
        <v>0.13</v>
      </c>
      <c r="T95" s="350">
        <f t="shared" si="21"/>
        <v>0.27</v>
      </c>
      <c r="U95" s="349">
        <v>0.06</v>
      </c>
      <c r="V95" s="349">
        <v>0.02</v>
      </c>
      <c r="W95" s="349">
        <v>0.02</v>
      </c>
      <c r="X95" s="349">
        <v>0.12</v>
      </c>
      <c r="Y95" s="349">
        <v>0.21</v>
      </c>
      <c r="Z95" s="349">
        <v>0.14</v>
      </c>
      <c r="AA95" s="350">
        <f t="shared" si="22"/>
        <v>0.57</v>
      </c>
      <c r="AB95" s="349">
        <v>0.02</v>
      </c>
      <c r="AC95" s="349">
        <v>0.05</v>
      </c>
      <c r="AD95" s="349">
        <v>0.15</v>
      </c>
      <c r="AE95" s="350">
        <f t="shared" si="23"/>
        <v>0.22</v>
      </c>
      <c r="AF95" s="349">
        <v>0.04</v>
      </c>
      <c r="AG95" s="349">
        <v>0.04</v>
      </c>
      <c r="AH95" s="349">
        <v>0.14</v>
      </c>
      <c r="AI95" s="349">
        <v>0.14</v>
      </c>
      <c r="AJ95" s="349">
        <v>0.14</v>
      </c>
      <c r="AK95" s="350">
        <f t="shared" si="24"/>
        <v>0.5</v>
      </c>
      <c r="AL95" s="350">
        <v>0.03</v>
      </c>
      <c r="AM95" s="350">
        <v>0.19</v>
      </c>
      <c r="AN95" s="349">
        <v>0.04</v>
      </c>
      <c r="AO95" s="349">
        <v>0.13</v>
      </c>
      <c r="AP95" s="350">
        <f t="shared" si="25"/>
        <v>0.17</v>
      </c>
      <c r="AQ95" s="349">
        <v>0.16</v>
      </c>
      <c r="AR95" s="349">
        <v>0.16</v>
      </c>
      <c r="AS95" s="350">
        <f t="shared" si="26"/>
        <v>0.32</v>
      </c>
      <c r="AT95" s="349">
        <v>0.13</v>
      </c>
      <c r="AU95" s="349">
        <v>0.27</v>
      </c>
      <c r="AV95" s="350">
        <f t="shared" si="27"/>
        <v>0.4</v>
      </c>
      <c r="AW95" s="349">
        <v>0.29</v>
      </c>
      <c r="AX95" s="349">
        <v>0.39</v>
      </c>
      <c r="AY95" s="349">
        <v>0.76</v>
      </c>
      <c r="AZ95" s="349">
        <v>0.72</v>
      </c>
      <c r="BA95" s="349">
        <v>0.49</v>
      </c>
      <c r="BB95" s="349">
        <v>0.49</v>
      </c>
      <c r="BC95" s="349">
        <v>0.1</v>
      </c>
      <c r="BD95" s="349">
        <v>0.43</v>
      </c>
      <c r="BE95" s="349">
        <v>0.98</v>
      </c>
      <c r="BF95" s="349">
        <v>0.39</v>
      </c>
      <c r="BG95" s="349">
        <v>0.44</v>
      </c>
      <c r="BH95" s="349">
        <v>0.98</v>
      </c>
      <c r="BI95" s="350">
        <f t="shared" si="28"/>
        <v>6.46</v>
      </c>
      <c r="BJ95" s="350">
        <v>2.89</v>
      </c>
      <c r="BK95" s="350">
        <v>0.3</v>
      </c>
      <c r="BL95" s="349">
        <v>1.37</v>
      </c>
      <c r="BM95" s="349">
        <v>0.17</v>
      </c>
      <c r="BN95" s="349">
        <v>0.3</v>
      </c>
      <c r="BO95" s="349">
        <v>0.22</v>
      </c>
      <c r="BP95" s="350">
        <f t="shared" si="29"/>
        <v>2.06</v>
      </c>
      <c r="BQ95" s="349">
        <v>0.1</v>
      </c>
      <c r="BR95" s="349">
        <v>0.1</v>
      </c>
      <c r="BS95" s="349">
        <v>0.52</v>
      </c>
      <c r="BT95" s="349">
        <v>0.59</v>
      </c>
      <c r="BU95" s="349">
        <v>0.2</v>
      </c>
      <c r="BV95" s="350">
        <f t="shared" si="30"/>
        <v>1.51</v>
      </c>
      <c r="BW95" s="349">
        <v>0.84</v>
      </c>
      <c r="BX95" s="349">
        <v>0.52</v>
      </c>
      <c r="BY95" s="349">
        <v>0.17</v>
      </c>
      <c r="BZ95" s="349">
        <v>0.42</v>
      </c>
      <c r="CA95" s="350">
        <f t="shared" si="31"/>
        <v>1.95</v>
      </c>
      <c r="CB95" s="349">
        <v>0.24</v>
      </c>
      <c r="CC95" s="349">
        <v>4.09</v>
      </c>
      <c r="CD95" s="350">
        <f t="shared" si="32"/>
        <v>4.33</v>
      </c>
      <c r="CE95" s="350">
        <v>0.09</v>
      </c>
      <c r="CF95" s="350">
        <v>0.02</v>
      </c>
      <c r="CG95" s="349">
        <v>1.09</v>
      </c>
      <c r="CH95" s="349">
        <v>2.78</v>
      </c>
      <c r="CI95" s="349">
        <v>4.75</v>
      </c>
      <c r="CJ95" s="349">
        <v>1.2</v>
      </c>
      <c r="CK95" s="349">
        <v>0.8</v>
      </c>
      <c r="CL95" s="350">
        <f t="shared" si="33"/>
        <v>10.62</v>
      </c>
      <c r="CM95" s="349">
        <v>1.5</v>
      </c>
      <c r="CN95" s="349">
        <v>1.49</v>
      </c>
      <c r="CO95" s="350">
        <f t="shared" si="34"/>
        <v>2.99</v>
      </c>
      <c r="CP95" s="373">
        <f t="shared" si="35"/>
        <v>36.79</v>
      </c>
      <c r="CQ95" s="350">
        <f t="shared" si="36"/>
        <v>43.41</v>
      </c>
      <c r="CR95" s="292"/>
      <c r="CS95" s="292"/>
      <c r="CT95" s="292"/>
    </row>
    <row r="96" spans="1:98" ht="12.75">
      <c r="A96" s="246">
        <v>88</v>
      </c>
      <c r="B96" s="235" t="str">
        <f>Характеристика!B101</f>
        <v>Отке  46</v>
      </c>
      <c r="C96" s="266">
        <v>1624.3</v>
      </c>
      <c r="D96" s="74">
        <v>0.04</v>
      </c>
      <c r="E96" s="348">
        <v>0.06</v>
      </c>
      <c r="F96" s="349">
        <v>0.03</v>
      </c>
      <c r="G96" s="350">
        <f t="shared" si="37"/>
        <v>0.13</v>
      </c>
      <c r="H96" s="350">
        <v>0.14</v>
      </c>
      <c r="I96" s="349">
        <v>0.12</v>
      </c>
      <c r="J96" s="74">
        <v>0.04</v>
      </c>
      <c r="K96" s="349">
        <v>0.13</v>
      </c>
      <c r="L96" s="350">
        <f t="shared" si="19"/>
        <v>0.29</v>
      </c>
      <c r="M96" s="349">
        <v>0.05</v>
      </c>
      <c r="N96" s="349">
        <v>0.05</v>
      </c>
      <c r="O96" s="349">
        <v>0.05</v>
      </c>
      <c r="P96" s="349">
        <v>0.13</v>
      </c>
      <c r="Q96" s="350">
        <f t="shared" si="20"/>
        <v>0.28</v>
      </c>
      <c r="R96" s="349">
        <v>0.14</v>
      </c>
      <c r="S96" s="349">
        <v>0.13</v>
      </c>
      <c r="T96" s="350">
        <f t="shared" si="21"/>
        <v>0.27</v>
      </c>
      <c r="U96" s="349">
        <v>0.06</v>
      </c>
      <c r="V96" s="349">
        <v>0.02</v>
      </c>
      <c r="W96" s="349">
        <v>0.02</v>
      </c>
      <c r="X96" s="349">
        <v>0.12</v>
      </c>
      <c r="Y96" s="349">
        <v>0.21</v>
      </c>
      <c r="Z96" s="349">
        <v>0.14</v>
      </c>
      <c r="AA96" s="350">
        <f t="shared" si="22"/>
        <v>0.57</v>
      </c>
      <c r="AB96" s="349">
        <v>0.02</v>
      </c>
      <c r="AC96" s="349">
        <v>0.05</v>
      </c>
      <c r="AD96" s="349">
        <v>0.15</v>
      </c>
      <c r="AE96" s="350">
        <f t="shared" si="23"/>
        <v>0.22</v>
      </c>
      <c r="AF96" s="349">
        <v>0.04</v>
      </c>
      <c r="AG96" s="349">
        <v>0.04</v>
      </c>
      <c r="AH96" s="349">
        <v>0.14</v>
      </c>
      <c r="AI96" s="349">
        <v>0.14</v>
      </c>
      <c r="AJ96" s="349">
        <v>0.14</v>
      </c>
      <c r="AK96" s="350">
        <f t="shared" si="24"/>
        <v>0.5</v>
      </c>
      <c r="AL96" s="350">
        <v>0.03</v>
      </c>
      <c r="AM96" s="350">
        <v>0.19</v>
      </c>
      <c r="AN96" s="349">
        <v>0.04</v>
      </c>
      <c r="AO96" s="349">
        <v>0.13</v>
      </c>
      <c r="AP96" s="350">
        <f t="shared" si="25"/>
        <v>0.17</v>
      </c>
      <c r="AQ96" s="349">
        <v>0.16</v>
      </c>
      <c r="AR96" s="349">
        <v>0.16</v>
      </c>
      <c r="AS96" s="350">
        <f t="shared" si="26"/>
        <v>0.32</v>
      </c>
      <c r="AT96" s="349">
        <v>0.13</v>
      </c>
      <c r="AU96" s="349">
        <v>0.27</v>
      </c>
      <c r="AV96" s="350">
        <f t="shared" si="27"/>
        <v>0.4</v>
      </c>
      <c r="AW96" s="349">
        <v>0.35</v>
      </c>
      <c r="AX96" s="349">
        <v>0.45</v>
      </c>
      <c r="AY96" s="349">
        <v>0.72</v>
      </c>
      <c r="AZ96" s="349">
        <v>0.68</v>
      </c>
      <c r="BA96" s="349">
        <v>0.55</v>
      </c>
      <c r="BB96" s="349">
        <v>0.55</v>
      </c>
      <c r="BC96" s="349">
        <v>0.1</v>
      </c>
      <c r="BD96" s="349">
        <v>0.49</v>
      </c>
      <c r="BE96" s="349">
        <v>1.1</v>
      </c>
      <c r="BF96" s="349">
        <v>0.45</v>
      </c>
      <c r="BG96" s="349">
        <v>0.5</v>
      </c>
      <c r="BH96" s="349">
        <v>1.1</v>
      </c>
      <c r="BI96" s="350">
        <f t="shared" si="28"/>
        <v>7.04</v>
      </c>
      <c r="BJ96" s="350">
        <v>2.89</v>
      </c>
      <c r="BK96" s="350">
        <v>0.3</v>
      </c>
      <c r="BL96" s="349">
        <v>1.37</v>
      </c>
      <c r="BM96" s="349">
        <v>0.17</v>
      </c>
      <c r="BN96" s="349">
        <v>0.3</v>
      </c>
      <c r="BO96" s="349">
        <v>0.21</v>
      </c>
      <c r="BP96" s="350">
        <f t="shared" si="29"/>
        <v>2.05</v>
      </c>
      <c r="BQ96" s="349">
        <v>0.13</v>
      </c>
      <c r="BR96" s="349">
        <v>0.13</v>
      </c>
      <c r="BS96" s="349">
        <v>0.48</v>
      </c>
      <c r="BT96" s="349">
        <v>0.51</v>
      </c>
      <c r="BU96" s="349">
        <v>0.2</v>
      </c>
      <c r="BV96" s="350">
        <f t="shared" si="30"/>
        <v>1.45</v>
      </c>
      <c r="BW96" s="349">
        <v>0.8</v>
      </c>
      <c r="BX96" s="349">
        <v>0.48</v>
      </c>
      <c r="BY96" s="349">
        <v>0.89</v>
      </c>
      <c r="BZ96" s="349">
        <v>0.38</v>
      </c>
      <c r="CA96" s="350">
        <f t="shared" si="31"/>
        <v>2.55</v>
      </c>
      <c r="CB96" s="349">
        <v>0.2</v>
      </c>
      <c r="CC96" s="349">
        <v>4.42</v>
      </c>
      <c r="CD96" s="350">
        <f t="shared" si="32"/>
        <v>4.62</v>
      </c>
      <c r="CE96" s="350">
        <v>0.09</v>
      </c>
      <c r="CF96" s="350">
        <v>0.02</v>
      </c>
      <c r="CG96" s="349">
        <v>1.09</v>
      </c>
      <c r="CH96" s="349">
        <v>2.62</v>
      </c>
      <c r="CI96" s="349">
        <v>4.62</v>
      </c>
      <c r="CJ96" s="349">
        <v>1.2</v>
      </c>
      <c r="CK96" s="349">
        <v>0.8</v>
      </c>
      <c r="CL96" s="350">
        <f t="shared" si="33"/>
        <v>10.33</v>
      </c>
      <c r="CM96" s="349">
        <v>1.5</v>
      </c>
      <c r="CN96" s="349">
        <v>1.49</v>
      </c>
      <c r="CO96" s="350">
        <f t="shared" si="34"/>
        <v>2.99</v>
      </c>
      <c r="CP96" s="373">
        <f t="shared" si="35"/>
        <v>37.84</v>
      </c>
      <c r="CQ96" s="350">
        <f t="shared" si="36"/>
        <v>44.65</v>
      </c>
      <c r="CR96" s="292"/>
      <c r="CS96" s="292"/>
      <c r="CT96" s="292"/>
    </row>
    <row r="97" spans="1:98" ht="12.75">
      <c r="A97" s="246">
        <v>89</v>
      </c>
      <c r="B97" s="235" t="str">
        <f>Характеристика!B102</f>
        <v>Отке  48</v>
      </c>
      <c r="C97" s="266">
        <v>1925.6</v>
      </c>
      <c r="D97" s="74">
        <v>0.05</v>
      </c>
      <c r="E97" s="348">
        <v>0.06</v>
      </c>
      <c r="F97" s="349">
        <v>0.09</v>
      </c>
      <c r="G97" s="350">
        <f t="shared" si="37"/>
        <v>0.2</v>
      </c>
      <c r="H97" s="350">
        <v>0.15</v>
      </c>
      <c r="I97" s="349">
        <v>0.12</v>
      </c>
      <c r="J97" s="74">
        <v>0.05</v>
      </c>
      <c r="K97" s="349">
        <v>0.14</v>
      </c>
      <c r="L97" s="350">
        <f t="shared" si="19"/>
        <v>0.31</v>
      </c>
      <c r="M97" s="349">
        <v>0.06</v>
      </c>
      <c r="N97" s="349">
        <v>0.06</v>
      </c>
      <c r="O97" s="349">
        <v>0.06</v>
      </c>
      <c r="P97" s="349">
        <v>0.14</v>
      </c>
      <c r="Q97" s="350">
        <f t="shared" si="20"/>
        <v>0.32</v>
      </c>
      <c r="R97" s="349">
        <v>0.15</v>
      </c>
      <c r="S97" s="349">
        <v>0.14</v>
      </c>
      <c r="T97" s="350">
        <f t="shared" si="21"/>
        <v>0.29</v>
      </c>
      <c r="U97" s="349">
        <v>0.06</v>
      </c>
      <c r="V97" s="349">
        <v>0.02</v>
      </c>
      <c r="W97" s="349">
        <v>0.02</v>
      </c>
      <c r="X97" s="349">
        <v>0.12</v>
      </c>
      <c r="Y97" s="349">
        <v>0.21</v>
      </c>
      <c r="Z97" s="349">
        <v>0.15</v>
      </c>
      <c r="AA97" s="350">
        <f t="shared" si="22"/>
        <v>0.58</v>
      </c>
      <c r="AB97" s="349">
        <v>0.02</v>
      </c>
      <c r="AC97" s="349">
        <v>0.06</v>
      </c>
      <c r="AD97" s="349">
        <v>0.16</v>
      </c>
      <c r="AE97" s="350">
        <f t="shared" si="23"/>
        <v>0.24</v>
      </c>
      <c r="AF97" s="349">
        <v>0.04</v>
      </c>
      <c r="AG97" s="349">
        <v>0.04</v>
      </c>
      <c r="AH97" s="349">
        <v>0.15</v>
      </c>
      <c r="AI97" s="349">
        <v>0.15</v>
      </c>
      <c r="AJ97" s="349">
        <v>0.15</v>
      </c>
      <c r="AK97" s="350">
        <f t="shared" si="24"/>
        <v>0.53</v>
      </c>
      <c r="AL97" s="350">
        <v>0.03</v>
      </c>
      <c r="AM97" s="350">
        <v>0.21</v>
      </c>
      <c r="AN97" s="349">
        <v>0.04</v>
      </c>
      <c r="AO97" s="349">
        <v>0.14</v>
      </c>
      <c r="AP97" s="350">
        <f t="shared" si="25"/>
        <v>0.18</v>
      </c>
      <c r="AQ97" s="349">
        <v>0.16</v>
      </c>
      <c r="AR97" s="349">
        <v>0.16</v>
      </c>
      <c r="AS97" s="350">
        <f t="shared" si="26"/>
        <v>0.32</v>
      </c>
      <c r="AT97" s="349">
        <v>0.13</v>
      </c>
      <c r="AU97" s="349">
        <v>0.31</v>
      </c>
      <c r="AV97" s="350">
        <f t="shared" si="27"/>
        <v>0.44</v>
      </c>
      <c r="AW97" s="349">
        <v>0.25</v>
      </c>
      <c r="AX97" s="349">
        <v>0.35</v>
      </c>
      <c r="AY97" s="349">
        <v>0.72</v>
      </c>
      <c r="AZ97" s="349">
        <v>0.68</v>
      </c>
      <c r="BA97" s="349">
        <v>0.45</v>
      </c>
      <c r="BB97" s="349">
        <v>0.45</v>
      </c>
      <c r="BC97" s="349">
        <v>0.1</v>
      </c>
      <c r="BD97" s="349">
        <v>0.39</v>
      </c>
      <c r="BE97" s="349">
        <v>0.9</v>
      </c>
      <c r="BF97" s="349">
        <v>0.35</v>
      </c>
      <c r="BG97" s="349">
        <v>0.4</v>
      </c>
      <c r="BH97" s="349">
        <v>0.9</v>
      </c>
      <c r="BI97" s="350">
        <f t="shared" si="28"/>
        <v>5.94</v>
      </c>
      <c r="BJ97" s="350">
        <v>2.89</v>
      </c>
      <c r="BK97" s="350">
        <v>0.3</v>
      </c>
      <c r="BL97" s="349">
        <v>1.4</v>
      </c>
      <c r="BM97" s="349">
        <v>0.17</v>
      </c>
      <c r="BN97" s="349">
        <v>0.3</v>
      </c>
      <c r="BO97" s="349">
        <v>0.17</v>
      </c>
      <c r="BP97" s="350">
        <f t="shared" si="29"/>
        <v>2.04</v>
      </c>
      <c r="BQ97" s="349">
        <v>0.11</v>
      </c>
      <c r="BR97" s="349">
        <v>0.11</v>
      </c>
      <c r="BS97" s="349">
        <v>0.48</v>
      </c>
      <c r="BT97" s="349">
        <v>0.57</v>
      </c>
      <c r="BU97" s="349">
        <v>0.2</v>
      </c>
      <c r="BV97" s="350">
        <f t="shared" si="30"/>
        <v>1.47</v>
      </c>
      <c r="BW97" s="349">
        <v>0.8</v>
      </c>
      <c r="BX97" s="349">
        <v>0.48</v>
      </c>
      <c r="BY97" s="349">
        <v>0.15</v>
      </c>
      <c r="BZ97" s="349">
        <v>0.38</v>
      </c>
      <c r="CA97" s="350">
        <f t="shared" si="31"/>
        <v>1.81</v>
      </c>
      <c r="CB97" s="349">
        <v>0.2</v>
      </c>
      <c r="CC97" s="349">
        <v>4.66</v>
      </c>
      <c r="CD97" s="350">
        <f t="shared" si="32"/>
        <v>4.86</v>
      </c>
      <c r="CE97" s="350">
        <v>0.09</v>
      </c>
      <c r="CF97" s="350">
        <v>0.02</v>
      </c>
      <c r="CG97" s="349">
        <v>1.09</v>
      </c>
      <c r="CH97" s="349">
        <v>2.62</v>
      </c>
      <c r="CI97" s="349">
        <v>4.62</v>
      </c>
      <c r="CJ97" s="349">
        <v>1.2</v>
      </c>
      <c r="CK97" s="349">
        <v>0.8</v>
      </c>
      <c r="CL97" s="350">
        <f t="shared" si="33"/>
        <v>10.33</v>
      </c>
      <c r="CM97" s="349">
        <v>1.5</v>
      </c>
      <c r="CN97" s="349">
        <v>1.49</v>
      </c>
      <c r="CO97" s="350">
        <f t="shared" si="34"/>
        <v>2.99</v>
      </c>
      <c r="CP97" s="373">
        <f t="shared" si="35"/>
        <v>36.54</v>
      </c>
      <c r="CQ97" s="350">
        <f t="shared" si="36"/>
        <v>43.12</v>
      </c>
      <c r="CR97" s="292"/>
      <c r="CS97" s="292"/>
      <c r="CT97" s="292"/>
    </row>
    <row r="98" spans="1:98" ht="12.75">
      <c r="A98" s="246">
        <v>90</v>
      </c>
      <c r="B98" s="235" t="str">
        <f>Характеристика!B103</f>
        <v>Отке  50</v>
      </c>
      <c r="C98" s="266">
        <v>1459.9</v>
      </c>
      <c r="D98" s="74">
        <v>0.05</v>
      </c>
      <c r="E98" s="348">
        <v>0.06</v>
      </c>
      <c r="F98" s="349">
        <v>0.03</v>
      </c>
      <c r="G98" s="350">
        <f t="shared" si="37"/>
        <v>0.14</v>
      </c>
      <c r="H98" s="350">
        <v>0.15</v>
      </c>
      <c r="I98" s="349">
        <v>0.12</v>
      </c>
      <c r="J98" s="74">
        <v>0.05</v>
      </c>
      <c r="K98" s="349">
        <v>0.14</v>
      </c>
      <c r="L98" s="350">
        <f t="shared" si="19"/>
        <v>0.31</v>
      </c>
      <c r="M98" s="349">
        <v>0.06</v>
      </c>
      <c r="N98" s="349">
        <v>0.06</v>
      </c>
      <c r="O98" s="349">
        <v>0.06</v>
      </c>
      <c r="P98" s="349">
        <v>0.14</v>
      </c>
      <c r="Q98" s="350">
        <f t="shared" si="20"/>
        <v>0.32</v>
      </c>
      <c r="R98" s="349">
        <v>0.15</v>
      </c>
      <c r="S98" s="349">
        <v>0.14</v>
      </c>
      <c r="T98" s="350">
        <f t="shared" si="21"/>
        <v>0.29</v>
      </c>
      <c r="U98" s="349">
        <v>0.06</v>
      </c>
      <c r="V98" s="349">
        <v>0.02</v>
      </c>
      <c r="W98" s="349">
        <v>0.02</v>
      </c>
      <c r="X98" s="349">
        <v>0.12</v>
      </c>
      <c r="Y98" s="349">
        <v>0.21</v>
      </c>
      <c r="Z98" s="349">
        <v>0.15</v>
      </c>
      <c r="AA98" s="350">
        <f t="shared" si="22"/>
        <v>0.58</v>
      </c>
      <c r="AB98" s="349">
        <v>0.02</v>
      </c>
      <c r="AC98" s="349">
        <v>0.06</v>
      </c>
      <c r="AD98" s="349">
        <v>0.16</v>
      </c>
      <c r="AE98" s="350">
        <f t="shared" si="23"/>
        <v>0.24</v>
      </c>
      <c r="AF98" s="349">
        <v>0.04</v>
      </c>
      <c r="AG98" s="349">
        <v>0.04</v>
      </c>
      <c r="AH98" s="349">
        <v>0.15</v>
      </c>
      <c r="AI98" s="349">
        <v>0.15</v>
      </c>
      <c r="AJ98" s="349">
        <v>0.15</v>
      </c>
      <c r="AK98" s="350">
        <f t="shared" si="24"/>
        <v>0.53</v>
      </c>
      <c r="AL98" s="350">
        <v>0.03</v>
      </c>
      <c r="AM98" s="350">
        <v>0.21</v>
      </c>
      <c r="AN98" s="349">
        <v>0.04</v>
      </c>
      <c r="AO98" s="349">
        <v>0.14</v>
      </c>
      <c r="AP98" s="350">
        <f t="shared" si="25"/>
        <v>0.18</v>
      </c>
      <c r="AQ98" s="349">
        <v>0.16</v>
      </c>
      <c r="AR98" s="349">
        <v>0.16</v>
      </c>
      <c r="AS98" s="350">
        <f t="shared" si="26"/>
        <v>0.32</v>
      </c>
      <c r="AT98" s="349">
        <v>0.13</v>
      </c>
      <c r="AU98" s="349">
        <v>0.31</v>
      </c>
      <c r="AV98" s="350">
        <f t="shared" si="27"/>
        <v>0.44</v>
      </c>
      <c r="AW98" s="349">
        <v>0.29</v>
      </c>
      <c r="AX98" s="349">
        <v>0.39</v>
      </c>
      <c r="AY98" s="349">
        <v>0.78</v>
      </c>
      <c r="AZ98" s="349">
        <v>0.74</v>
      </c>
      <c r="BA98" s="349">
        <v>0.49</v>
      </c>
      <c r="BB98" s="349">
        <v>0.49</v>
      </c>
      <c r="BC98" s="349">
        <v>0.1</v>
      </c>
      <c r="BD98" s="349">
        <v>0.43</v>
      </c>
      <c r="BE98" s="349">
        <v>0.98</v>
      </c>
      <c r="BF98" s="349">
        <v>0.39</v>
      </c>
      <c r="BG98" s="349">
        <v>0.44</v>
      </c>
      <c r="BH98" s="349">
        <v>0.98</v>
      </c>
      <c r="BI98" s="350">
        <f t="shared" si="28"/>
        <v>6.5</v>
      </c>
      <c r="BJ98" s="350">
        <v>2.89</v>
      </c>
      <c r="BK98" s="350">
        <v>0.3</v>
      </c>
      <c r="BL98" s="349">
        <v>1.44</v>
      </c>
      <c r="BM98" s="349">
        <v>0.17</v>
      </c>
      <c r="BN98" s="349">
        <v>0.3</v>
      </c>
      <c r="BO98" s="349">
        <v>0.26</v>
      </c>
      <c r="BP98" s="350">
        <f t="shared" si="29"/>
        <v>2.17</v>
      </c>
      <c r="BQ98" s="349">
        <v>0.14</v>
      </c>
      <c r="BR98" s="349">
        <v>0.14</v>
      </c>
      <c r="BS98" s="349">
        <v>0.54</v>
      </c>
      <c r="BT98" s="349">
        <v>0.59</v>
      </c>
      <c r="BU98" s="349">
        <v>0.2</v>
      </c>
      <c r="BV98" s="350">
        <f t="shared" si="30"/>
        <v>1.61</v>
      </c>
      <c r="BW98" s="349">
        <v>0.86</v>
      </c>
      <c r="BX98" s="349">
        <v>0.54</v>
      </c>
      <c r="BY98" s="349">
        <v>0.17</v>
      </c>
      <c r="BZ98" s="349">
        <v>0.54</v>
      </c>
      <c r="CA98" s="350">
        <f t="shared" si="31"/>
        <v>2.11</v>
      </c>
      <c r="CB98" s="349">
        <v>0.26</v>
      </c>
      <c r="CC98" s="349">
        <v>4.86</v>
      </c>
      <c r="CD98" s="350">
        <f t="shared" si="32"/>
        <v>5.12</v>
      </c>
      <c r="CE98" s="350">
        <v>0.1</v>
      </c>
      <c r="CF98" s="350">
        <v>0.02</v>
      </c>
      <c r="CG98" s="349">
        <v>1.09</v>
      </c>
      <c r="CH98" s="349">
        <v>3.01</v>
      </c>
      <c r="CI98" s="349">
        <v>5</v>
      </c>
      <c r="CJ98" s="349">
        <v>1.2</v>
      </c>
      <c r="CK98" s="349">
        <v>0.8</v>
      </c>
      <c r="CL98" s="350">
        <f t="shared" si="33"/>
        <v>11.1</v>
      </c>
      <c r="CM98" s="349">
        <v>1.5</v>
      </c>
      <c r="CN98" s="349">
        <v>1.49</v>
      </c>
      <c r="CO98" s="350">
        <f t="shared" si="34"/>
        <v>2.99</v>
      </c>
      <c r="CP98" s="373">
        <f t="shared" si="35"/>
        <v>38.65</v>
      </c>
      <c r="CQ98" s="350">
        <f t="shared" si="36"/>
        <v>45.61</v>
      </c>
      <c r="CR98" s="292"/>
      <c r="CS98" s="292"/>
      <c r="CT98" s="292"/>
    </row>
    <row r="99" spans="1:98" ht="12.75">
      <c r="A99" s="246">
        <v>91</v>
      </c>
      <c r="B99" s="235" t="str">
        <f>Характеристика!B104</f>
        <v>Отке  54</v>
      </c>
      <c r="C99" s="344">
        <v>1911.2</v>
      </c>
      <c r="D99" s="74">
        <v>0.04</v>
      </c>
      <c r="E99" s="348">
        <v>0.06</v>
      </c>
      <c r="F99" s="349">
        <v>0.08</v>
      </c>
      <c r="G99" s="350">
        <f t="shared" si="37"/>
        <v>0.18</v>
      </c>
      <c r="H99" s="350">
        <v>0.15</v>
      </c>
      <c r="I99" s="349">
        <v>0.12</v>
      </c>
      <c r="J99" s="74">
        <v>0.04</v>
      </c>
      <c r="K99" s="349">
        <v>0.14</v>
      </c>
      <c r="L99" s="350">
        <f t="shared" si="19"/>
        <v>0.3</v>
      </c>
      <c r="M99" s="349">
        <v>0.05</v>
      </c>
      <c r="N99" s="349">
        <v>0.05</v>
      </c>
      <c r="O99" s="349">
        <v>0.05</v>
      </c>
      <c r="P99" s="349">
        <v>0.14</v>
      </c>
      <c r="Q99" s="350">
        <f t="shared" si="20"/>
        <v>0.29</v>
      </c>
      <c r="R99" s="349">
        <v>0.15</v>
      </c>
      <c r="S99" s="349">
        <v>0.14</v>
      </c>
      <c r="T99" s="350">
        <f t="shared" si="21"/>
        <v>0.29</v>
      </c>
      <c r="U99" s="349">
        <v>0.06</v>
      </c>
      <c r="V99" s="349">
        <v>0.02</v>
      </c>
      <c r="W99" s="349">
        <v>0.02</v>
      </c>
      <c r="X99" s="349">
        <v>0.12</v>
      </c>
      <c r="Y99" s="349">
        <v>0.21</v>
      </c>
      <c r="Z99" s="349">
        <v>0.15</v>
      </c>
      <c r="AA99" s="350">
        <f t="shared" si="22"/>
        <v>0.58</v>
      </c>
      <c r="AB99" s="349">
        <v>0.02</v>
      </c>
      <c r="AC99" s="349">
        <v>0.05</v>
      </c>
      <c r="AD99" s="349">
        <v>0.16</v>
      </c>
      <c r="AE99" s="350">
        <f t="shared" si="23"/>
        <v>0.23</v>
      </c>
      <c r="AF99" s="349">
        <v>0.04</v>
      </c>
      <c r="AG99" s="349">
        <v>0.04</v>
      </c>
      <c r="AH99" s="349">
        <v>0.15</v>
      </c>
      <c r="AI99" s="349">
        <v>0.15</v>
      </c>
      <c r="AJ99" s="349">
        <v>0.15</v>
      </c>
      <c r="AK99" s="350">
        <f t="shared" si="24"/>
        <v>0.53</v>
      </c>
      <c r="AL99" s="350">
        <v>0.03</v>
      </c>
      <c r="AM99" s="350">
        <v>0.2</v>
      </c>
      <c r="AN99" s="349">
        <v>0.04</v>
      </c>
      <c r="AO99" s="349">
        <v>0.14</v>
      </c>
      <c r="AP99" s="350">
        <f t="shared" si="25"/>
        <v>0.18</v>
      </c>
      <c r="AQ99" s="349">
        <v>0.16</v>
      </c>
      <c r="AR99" s="349">
        <v>0.16</v>
      </c>
      <c r="AS99" s="350">
        <f t="shared" si="26"/>
        <v>0.32</v>
      </c>
      <c r="AT99" s="349">
        <v>0.13</v>
      </c>
      <c r="AU99" s="349">
        <v>0.28</v>
      </c>
      <c r="AV99" s="350">
        <f t="shared" si="27"/>
        <v>0.41</v>
      </c>
      <c r="AW99" s="349">
        <v>0.34</v>
      </c>
      <c r="AX99" s="349">
        <v>0.44</v>
      </c>
      <c r="AY99" s="349">
        <v>0.78</v>
      </c>
      <c r="AZ99" s="349">
        <v>0.74</v>
      </c>
      <c r="BA99" s="349">
        <v>0.54</v>
      </c>
      <c r="BB99" s="349">
        <v>0.54</v>
      </c>
      <c r="BC99" s="349">
        <v>0.1</v>
      </c>
      <c r="BD99" s="349">
        <v>0.48</v>
      </c>
      <c r="BE99" s="349">
        <v>1.08</v>
      </c>
      <c r="BF99" s="349">
        <v>0.44</v>
      </c>
      <c r="BG99" s="349">
        <v>0.49</v>
      </c>
      <c r="BH99" s="349">
        <v>1.08</v>
      </c>
      <c r="BI99" s="350">
        <f t="shared" si="28"/>
        <v>7.05</v>
      </c>
      <c r="BJ99" s="350">
        <v>2.89</v>
      </c>
      <c r="BK99" s="350">
        <v>0.3</v>
      </c>
      <c r="BL99" s="349">
        <v>1.4</v>
      </c>
      <c r="BM99" s="349">
        <v>0.17</v>
      </c>
      <c r="BN99" s="349">
        <v>0.3</v>
      </c>
      <c r="BO99" s="349">
        <v>0.2</v>
      </c>
      <c r="BP99" s="350">
        <f t="shared" si="29"/>
        <v>2.07</v>
      </c>
      <c r="BQ99" s="349">
        <v>0.14</v>
      </c>
      <c r="BR99" s="349">
        <v>0.14</v>
      </c>
      <c r="BS99" s="349">
        <v>0.49</v>
      </c>
      <c r="BT99" s="349">
        <v>0.57</v>
      </c>
      <c r="BU99" s="349">
        <v>0.2</v>
      </c>
      <c r="BV99" s="350">
        <f t="shared" si="30"/>
        <v>1.54</v>
      </c>
      <c r="BW99" s="349">
        <v>0.81</v>
      </c>
      <c r="BX99" s="349">
        <v>0.49</v>
      </c>
      <c r="BY99" s="349">
        <v>0.15</v>
      </c>
      <c r="BZ99" s="349">
        <v>0.39</v>
      </c>
      <c r="CA99" s="350">
        <f t="shared" si="31"/>
        <v>1.84</v>
      </c>
      <c r="CB99" s="349">
        <v>0.21</v>
      </c>
      <c r="CC99" s="349">
        <v>4.86</v>
      </c>
      <c r="CD99" s="350">
        <f t="shared" si="32"/>
        <v>5.07</v>
      </c>
      <c r="CE99" s="350">
        <v>0.08</v>
      </c>
      <c r="CF99" s="350">
        <v>0.02</v>
      </c>
      <c r="CG99" s="349">
        <v>1.09</v>
      </c>
      <c r="CH99" s="349">
        <v>2.62</v>
      </c>
      <c r="CI99" s="349">
        <v>4.62</v>
      </c>
      <c r="CJ99" s="349">
        <v>1.2</v>
      </c>
      <c r="CK99" s="349">
        <v>0.8</v>
      </c>
      <c r="CL99" s="350">
        <f t="shared" si="33"/>
        <v>10.33</v>
      </c>
      <c r="CM99" s="349">
        <v>1.5</v>
      </c>
      <c r="CN99" s="349">
        <v>1.49</v>
      </c>
      <c r="CO99" s="350">
        <f t="shared" si="34"/>
        <v>2.99</v>
      </c>
      <c r="CP99" s="373">
        <f t="shared" si="35"/>
        <v>37.87</v>
      </c>
      <c r="CQ99" s="350">
        <f t="shared" si="36"/>
        <v>44.69</v>
      </c>
      <c r="CR99" s="292"/>
      <c r="CS99" s="292"/>
      <c r="CT99" s="292"/>
    </row>
    <row r="100" spans="1:98" ht="12.75">
      <c r="A100" s="246">
        <v>92</v>
      </c>
      <c r="B100" s="235" t="str">
        <f>Характеристика!B105</f>
        <v>Отке  56</v>
      </c>
      <c r="C100" s="344">
        <v>1941.1</v>
      </c>
      <c r="D100" s="74">
        <v>0.04</v>
      </c>
      <c r="E100" s="348">
        <v>0.06</v>
      </c>
      <c r="F100" s="349">
        <v>0.08</v>
      </c>
      <c r="G100" s="350">
        <f t="shared" si="37"/>
        <v>0.18</v>
      </c>
      <c r="H100" s="350">
        <v>0.15</v>
      </c>
      <c r="I100" s="349">
        <v>0.12</v>
      </c>
      <c r="J100" s="74">
        <v>0.04</v>
      </c>
      <c r="K100" s="349">
        <v>0.14</v>
      </c>
      <c r="L100" s="350">
        <f t="shared" si="19"/>
        <v>0.3</v>
      </c>
      <c r="M100" s="349">
        <v>0.05</v>
      </c>
      <c r="N100" s="349">
        <v>0.05</v>
      </c>
      <c r="O100" s="349">
        <v>0.05</v>
      </c>
      <c r="P100" s="349">
        <v>0.14</v>
      </c>
      <c r="Q100" s="350">
        <f t="shared" si="20"/>
        <v>0.29</v>
      </c>
      <c r="R100" s="349">
        <v>0.15</v>
      </c>
      <c r="S100" s="349">
        <v>0.14</v>
      </c>
      <c r="T100" s="350">
        <f t="shared" si="21"/>
        <v>0.29</v>
      </c>
      <c r="U100" s="349">
        <v>0.06</v>
      </c>
      <c r="V100" s="349">
        <v>0.02</v>
      </c>
      <c r="W100" s="349">
        <v>0.02</v>
      </c>
      <c r="X100" s="349">
        <v>0.12</v>
      </c>
      <c r="Y100" s="349">
        <v>0.21</v>
      </c>
      <c r="Z100" s="349">
        <v>0.15</v>
      </c>
      <c r="AA100" s="350">
        <f t="shared" si="22"/>
        <v>0.58</v>
      </c>
      <c r="AB100" s="349">
        <v>0.02</v>
      </c>
      <c r="AC100" s="349">
        <v>0.05</v>
      </c>
      <c r="AD100" s="349">
        <v>0.16</v>
      </c>
      <c r="AE100" s="350">
        <f t="shared" si="23"/>
        <v>0.23</v>
      </c>
      <c r="AF100" s="349">
        <v>0.04</v>
      </c>
      <c r="AG100" s="349">
        <v>0.04</v>
      </c>
      <c r="AH100" s="349">
        <v>0.15</v>
      </c>
      <c r="AI100" s="349">
        <v>0.15</v>
      </c>
      <c r="AJ100" s="349">
        <v>0.15</v>
      </c>
      <c r="AK100" s="350">
        <f t="shared" si="24"/>
        <v>0.53</v>
      </c>
      <c r="AL100" s="350">
        <v>0.03</v>
      </c>
      <c r="AM100" s="350">
        <v>0.2</v>
      </c>
      <c r="AN100" s="349">
        <v>0.04</v>
      </c>
      <c r="AO100" s="349">
        <v>0.14</v>
      </c>
      <c r="AP100" s="350">
        <f t="shared" si="25"/>
        <v>0.18</v>
      </c>
      <c r="AQ100" s="349">
        <v>0.16</v>
      </c>
      <c r="AR100" s="349">
        <v>0.16</v>
      </c>
      <c r="AS100" s="350">
        <f t="shared" si="26"/>
        <v>0.32</v>
      </c>
      <c r="AT100" s="349">
        <v>0.13</v>
      </c>
      <c r="AU100" s="349">
        <v>0.28</v>
      </c>
      <c r="AV100" s="350">
        <f t="shared" si="27"/>
        <v>0.41</v>
      </c>
      <c r="AW100" s="349">
        <v>0.34</v>
      </c>
      <c r="AX100" s="349">
        <v>0.44</v>
      </c>
      <c r="AY100" s="349">
        <v>0.78</v>
      </c>
      <c r="AZ100" s="349">
        <v>0.74</v>
      </c>
      <c r="BA100" s="349">
        <v>0.54</v>
      </c>
      <c r="BB100" s="349">
        <v>0.54</v>
      </c>
      <c r="BC100" s="349">
        <v>0.1</v>
      </c>
      <c r="BD100" s="349">
        <v>0.48</v>
      </c>
      <c r="BE100" s="349">
        <v>1.08</v>
      </c>
      <c r="BF100" s="349">
        <v>0.44</v>
      </c>
      <c r="BG100" s="349">
        <v>0.49</v>
      </c>
      <c r="BH100" s="349">
        <v>1.08</v>
      </c>
      <c r="BI100" s="350">
        <f t="shared" si="28"/>
        <v>7.05</v>
      </c>
      <c r="BJ100" s="350">
        <v>2.89</v>
      </c>
      <c r="BK100" s="350">
        <v>0.3</v>
      </c>
      <c r="BL100" s="349">
        <v>1.43</v>
      </c>
      <c r="BM100" s="349">
        <v>0.17</v>
      </c>
      <c r="BN100" s="349">
        <v>0.3</v>
      </c>
      <c r="BO100" s="349">
        <v>0.21</v>
      </c>
      <c r="BP100" s="350">
        <f t="shared" si="29"/>
        <v>2.11</v>
      </c>
      <c r="BQ100" s="349">
        <v>0.14</v>
      </c>
      <c r="BR100" s="349">
        <v>0.14</v>
      </c>
      <c r="BS100" s="349">
        <v>0.49</v>
      </c>
      <c r="BT100" s="349">
        <v>0.57</v>
      </c>
      <c r="BU100" s="349">
        <v>0.2</v>
      </c>
      <c r="BV100" s="350">
        <f t="shared" si="30"/>
        <v>1.54</v>
      </c>
      <c r="BW100" s="349">
        <v>0.81</v>
      </c>
      <c r="BX100" s="349">
        <v>0.49</v>
      </c>
      <c r="BY100" s="349">
        <v>0.15</v>
      </c>
      <c r="BZ100" s="349">
        <v>0.39</v>
      </c>
      <c r="CA100" s="350">
        <f t="shared" si="31"/>
        <v>1.84</v>
      </c>
      <c r="CB100" s="349">
        <v>0.21</v>
      </c>
      <c r="CC100" s="349">
        <v>4.86</v>
      </c>
      <c r="CD100" s="350">
        <f t="shared" si="32"/>
        <v>5.07</v>
      </c>
      <c r="CE100" s="350">
        <v>0.08</v>
      </c>
      <c r="CF100" s="350">
        <v>0.02</v>
      </c>
      <c r="CG100" s="349">
        <v>1.09</v>
      </c>
      <c r="CH100" s="349">
        <v>2.62</v>
      </c>
      <c r="CI100" s="349">
        <v>4.62</v>
      </c>
      <c r="CJ100" s="349">
        <v>1.2</v>
      </c>
      <c r="CK100" s="349">
        <v>0.8</v>
      </c>
      <c r="CL100" s="350">
        <f t="shared" si="33"/>
        <v>10.33</v>
      </c>
      <c r="CM100" s="349">
        <v>1.5</v>
      </c>
      <c r="CN100" s="349">
        <v>1.49</v>
      </c>
      <c r="CO100" s="350">
        <f t="shared" si="34"/>
        <v>2.99</v>
      </c>
      <c r="CP100" s="373">
        <f t="shared" si="35"/>
        <v>37.91</v>
      </c>
      <c r="CQ100" s="350">
        <f t="shared" si="36"/>
        <v>44.73</v>
      </c>
      <c r="CR100" s="292"/>
      <c r="CS100" s="292"/>
      <c r="CT100" s="292"/>
    </row>
    <row r="101" spans="1:98" ht="12.75">
      <c r="A101" s="246">
        <v>93</v>
      </c>
      <c r="B101" s="235" t="str">
        <f>Характеристика!B106</f>
        <v>Отке  58</v>
      </c>
      <c r="C101" s="344">
        <v>2019.7</v>
      </c>
      <c r="D101" s="74">
        <v>0.04</v>
      </c>
      <c r="E101" s="348">
        <v>0.06</v>
      </c>
      <c r="F101" s="349">
        <v>0.1</v>
      </c>
      <c r="G101" s="350">
        <f t="shared" si="37"/>
        <v>0.2</v>
      </c>
      <c r="H101" s="350">
        <v>0.15</v>
      </c>
      <c r="I101" s="349">
        <v>0.12</v>
      </c>
      <c r="J101" s="74">
        <v>0.04</v>
      </c>
      <c r="K101" s="349">
        <v>0.14</v>
      </c>
      <c r="L101" s="350">
        <f t="shared" si="19"/>
        <v>0.3</v>
      </c>
      <c r="M101" s="349">
        <v>0.05</v>
      </c>
      <c r="N101" s="349">
        <v>0.05</v>
      </c>
      <c r="O101" s="349">
        <v>0.05</v>
      </c>
      <c r="P101" s="349">
        <v>0.14</v>
      </c>
      <c r="Q101" s="350">
        <f t="shared" si="20"/>
        <v>0.29</v>
      </c>
      <c r="R101" s="349">
        <v>0.15</v>
      </c>
      <c r="S101" s="349">
        <v>0.14</v>
      </c>
      <c r="T101" s="350">
        <f t="shared" si="21"/>
        <v>0.29</v>
      </c>
      <c r="U101" s="349">
        <v>0.06</v>
      </c>
      <c r="V101" s="349">
        <v>0.02</v>
      </c>
      <c r="W101" s="349">
        <v>0.02</v>
      </c>
      <c r="X101" s="349">
        <v>0.12</v>
      </c>
      <c r="Y101" s="349">
        <v>0.21</v>
      </c>
      <c r="Z101" s="349">
        <v>0.15</v>
      </c>
      <c r="AA101" s="350">
        <f t="shared" si="22"/>
        <v>0.58</v>
      </c>
      <c r="AB101" s="349">
        <v>0.02</v>
      </c>
      <c r="AC101" s="349">
        <v>0.05</v>
      </c>
      <c r="AD101" s="349">
        <v>0.16</v>
      </c>
      <c r="AE101" s="350">
        <f t="shared" si="23"/>
        <v>0.23</v>
      </c>
      <c r="AF101" s="349">
        <v>0.04</v>
      </c>
      <c r="AG101" s="349">
        <v>0.04</v>
      </c>
      <c r="AH101" s="349">
        <v>0.15</v>
      </c>
      <c r="AI101" s="349">
        <v>0.15</v>
      </c>
      <c r="AJ101" s="349">
        <v>0.15</v>
      </c>
      <c r="AK101" s="350">
        <f t="shared" si="24"/>
        <v>0.53</v>
      </c>
      <c r="AL101" s="350">
        <v>0.03</v>
      </c>
      <c r="AM101" s="350">
        <v>0.2</v>
      </c>
      <c r="AN101" s="349">
        <v>0.04</v>
      </c>
      <c r="AO101" s="349">
        <v>0.14</v>
      </c>
      <c r="AP101" s="350">
        <f t="shared" si="25"/>
        <v>0.18</v>
      </c>
      <c r="AQ101" s="349">
        <v>0.16</v>
      </c>
      <c r="AR101" s="349">
        <v>0.16</v>
      </c>
      <c r="AS101" s="350">
        <f t="shared" si="26"/>
        <v>0.32</v>
      </c>
      <c r="AT101" s="349">
        <v>0.13</v>
      </c>
      <c r="AU101" s="349">
        <v>0.28</v>
      </c>
      <c r="AV101" s="350">
        <f t="shared" si="27"/>
        <v>0.41</v>
      </c>
      <c r="AW101" s="349">
        <v>0.34</v>
      </c>
      <c r="AX101" s="349">
        <v>0.44</v>
      </c>
      <c r="AY101" s="349">
        <v>0.78</v>
      </c>
      <c r="AZ101" s="349">
        <v>0.74</v>
      </c>
      <c r="BA101" s="349">
        <v>0.54</v>
      </c>
      <c r="BB101" s="349">
        <v>0.54</v>
      </c>
      <c r="BC101" s="349">
        <v>0.1</v>
      </c>
      <c r="BD101" s="349">
        <v>0.48</v>
      </c>
      <c r="BE101" s="349">
        <v>1.08</v>
      </c>
      <c r="BF101" s="349">
        <v>0.44</v>
      </c>
      <c r="BG101" s="349">
        <v>0.49</v>
      </c>
      <c r="BH101" s="349">
        <v>1.08</v>
      </c>
      <c r="BI101" s="350">
        <f t="shared" si="28"/>
        <v>7.05</v>
      </c>
      <c r="BJ101" s="350">
        <v>2.89</v>
      </c>
      <c r="BK101" s="350">
        <v>0.3</v>
      </c>
      <c r="BL101" s="349">
        <v>1.4</v>
      </c>
      <c r="BM101" s="349">
        <v>0.17</v>
      </c>
      <c r="BN101" s="349">
        <v>0.3</v>
      </c>
      <c r="BO101" s="349">
        <v>0.22</v>
      </c>
      <c r="BP101" s="350">
        <f t="shared" si="29"/>
        <v>2.09</v>
      </c>
      <c r="BQ101" s="349">
        <v>0.14</v>
      </c>
      <c r="BR101" s="349">
        <v>0.14</v>
      </c>
      <c r="BS101" s="349">
        <v>0.49</v>
      </c>
      <c r="BT101" s="349">
        <v>0.57</v>
      </c>
      <c r="BU101" s="349">
        <v>0.2</v>
      </c>
      <c r="BV101" s="350">
        <f t="shared" si="30"/>
        <v>1.54</v>
      </c>
      <c r="BW101" s="349">
        <v>0.81</v>
      </c>
      <c r="BX101" s="349">
        <v>0.49</v>
      </c>
      <c r="BY101" s="349">
        <v>0.15</v>
      </c>
      <c r="BZ101" s="349">
        <v>0.39</v>
      </c>
      <c r="CA101" s="350">
        <f t="shared" si="31"/>
        <v>1.84</v>
      </c>
      <c r="CB101" s="349">
        <v>0.21</v>
      </c>
      <c r="CC101" s="349">
        <v>4.86</v>
      </c>
      <c r="CD101" s="350">
        <f t="shared" si="32"/>
        <v>5.07</v>
      </c>
      <c r="CE101" s="350">
        <v>0.08</v>
      </c>
      <c r="CF101" s="350">
        <v>0.02</v>
      </c>
      <c r="CG101" s="349">
        <v>1.09</v>
      </c>
      <c r="CH101" s="349">
        <v>2.62</v>
      </c>
      <c r="CI101" s="349">
        <v>4.62</v>
      </c>
      <c r="CJ101" s="349">
        <v>1.2</v>
      </c>
      <c r="CK101" s="349">
        <v>0.8</v>
      </c>
      <c r="CL101" s="350">
        <f t="shared" si="33"/>
        <v>10.33</v>
      </c>
      <c r="CM101" s="349">
        <v>1.5</v>
      </c>
      <c r="CN101" s="349">
        <v>1.49</v>
      </c>
      <c r="CO101" s="350">
        <f t="shared" si="34"/>
        <v>2.99</v>
      </c>
      <c r="CP101" s="373">
        <f t="shared" si="35"/>
        <v>37.91</v>
      </c>
      <c r="CQ101" s="350">
        <f t="shared" si="36"/>
        <v>44.73</v>
      </c>
      <c r="CR101" s="292"/>
      <c r="CS101" s="292"/>
      <c r="CT101" s="292"/>
    </row>
    <row r="102" spans="1:98" ht="12.75">
      <c r="A102" s="246">
        <v>94</v>
      </c>
      <c r="B102" s="235" t="str">
        <f>Характеристика!B107</f>
        <v>Отке  60</v>
      </c>
      <c r="C102" s="344">
        <v>1917.2</v>
      </c>
      <c r="D102" s="74">
        <v>0.04</v>
      </c>
      <c r="E102" s="348">
        <v>0.06</v>
      </c>
      <c r="F102" s="349">
        <v>0.09</v>
      </c>
      <c r="G102" s="350">
        <f t="shared" si="37"/>
        <v>0.19</v>
      </c>
      <c r="H102" s="350">
        <v>0.15</v>
      </c>
      <c r="I102" s="349">
        <v>0.12</v>
      </c>
      <c r="J102" s="74">
        <v>0.04</v>
      </c>
      <c r="K102" s="349">
        <v>0.14</v>
      </c>
      <c r="L102" s="350">
        <f t="shared" si="19"/>
        <v>0.3</v>
      </c>
      <c r="M102" s="349">
        <v>0.05</v>
      </c>
      <c r="N102" s="349">
        <v>0.05</v>
      </c>
      <c r="O102" s="349">
        <v>0.05</v>
      </c>
      <c r="P102" s="349">
        <v>0.14</v>
      </c>
      <c r="Q102" s="350">
        <f t="shared" si="20"/>
        <v>0.29</v>
      </c>
      <c r="R102" s="349">
        <v>0.15</v>
      </c>
      <c r="S102" s="349">
        <v>0.14</v>
      </c>
      <c r="T102" s="350">
        <f t="shared" si="21"/>
        <v>0.29</v>
      </c>
      <c r="U102" s="349">
        <v>0.06</v>
      </c>
      <c r="V102" s="349">
        <v>0.02</v>
      </c>
      <c r="W102" s="349">
        <v>0.02</v>
      </c>
      <c r="X102" s="349">
        <v>0.12</v>
      </c>
      <c r="Y102" s="349">
        <v>0.21</v>
      </c>
      <c r="Z102" s="349">
        <v>0.15</v>
      </c>
      <c r="AA102" s="350">
        <f t="shared" si="22"/>
        <v>0.58</v>
      </c>
      <c r="AB102" s="349">
        <v>0.02</v>
      </c>
      <c r="AC102" s="349">
        <v>0.05</v>
      </c>
      <c r="AD102" s="349">
        <v>0.16</v>
      </c>
      <c r="AE102" s="350">
        <f t="shared" si="23"/>
        <v>0.23</v>
      </c>
      <c r="AF102" s="349">
        <v>0.04</v>
      </c>
      <c r="AG102" s="349">
        <v>0.04</v>
      </c>
      <c r="AH102" s="349">
        <v>0.15</v>
      </c>
      <c r="AI102" s="349">
        <v>0.15</v>
      </c>
      <c r="AJ102" s="349">
        <v>0.15</v>
      </c>
      <c r="AK102" s="350">
        <f t="shared" si="24"/>
        <v>0.53</v>
      </c>
      <c r="AL102" s="350">
        <v>0.03</v>
      </c>
      <c r="AM102" s="350">
        <v>0.2</v>
      </c>
      <c r="AN102" s="349">
        <v>0.04</v>
      </c>
      <c r="AO102" s="349">
        <v>0.14</v>
      </c>
      <c r="AP102" s="350">
        <f t="shared" si="25"/>
        <v>0.18</v>
      </c>
      <c r="AQ102" s="349">
        <v>0.16</v>
      </c>
      <c r="AR102" s="349">
        <v>0.16</v>
      </c>
      <c r="AS102" s="350">
        <f t="shared" si="26"/>
        <v>0.32</v>
      </c>
      <c r="AT102" s="349">
        <v>0.13</v>
      </c>
      <c r="AU102" s="349">
        <v>0.28</v>
      </c>
      <c r="AV102" s="350">
        <f t="shared" si="27"/>
        <v>0.41</v>
      </c>
      <c r="AW102" s="349">
        <v>0.34</v>
      </c>
      <c r="AX102" s="349">
        <v>0.44</v>
      </c>
      <c r="AY102" s="349">
        <v>0.78</v>
      </c>
      <c r="AZ102" s="349">
        <v>0.74</v>
      </c>
      <c r="BA102" s="349">
        <v>0.54</v>
      </c>
      <c r="BB102" s="349">
        <v>0.54</v>
      </c>
      <c r="BC102" s="349">
        <v>0.1</v>
      </c>
      <c r="BD102" s="349">
        <v>0.48</v>
      </c>
      <c r="BE102" s="349">
        <v>1.08</v>
      </c>
      <c r="BF102" s="349">
        <v>0.44</v>
      </c>
      <c r="BG102" s="349">
        <v>0.49</v>
      </c>
      <c r="BH102" s="349">
        <v>1.08</v>
      </c>
      <c r="BI102" s="350">
        <f t="shared" si="28"/>
        <v>7.05</v>
      </c>
      <c r="BJ102" s="350">
        <v>2.89</v>
      </c>
      <c r="BK102" s="350">
        <v>0.3</v>
      </c>
      <c r="BL102" s="349">
        <v>1.4</v>
      </c>
      <c r="BM102" s="349">
        <v>0.17</v>
      </c>
      <c r="BN102" s="349">
        <v>0.3</v>
      </c>
      <c r="BO102" s="349">
        <v>0.21</v>
      </c>
      <c r="BP102" s="350">
        <f t="shared" si="29"/>
        <v>2.08</v>
      </c>
      <c r="BQ102" s="349">
        <v>0.14</v>
      </c>
      <c r="BR102" s="349">
        <v>0.14</v>
      </c>
      <c r="BS102" s="349">
        <v>0.49</v>
      </c>
      <c r="BT102" s="349">
        <v>0.57</v>
      </c>
      <c r="BU102" s="349">
        <v>0.2</v>
      </c>
      <c r="BV102" s="350">
        <f t="shared" si="30"/>
        <v>1.54</v>
      </c>
      <c r="BW102" s="349">
        <v>0.81</v>
      </c>
      <c r="BX102" s="349">
        <v>0.49</v>
      </c>
      <c r="BY102" s="349">
        <v>0.15</v>
      </c>
      <c r="BZ102" s="349">
        <v>0.39</v>
      </c>
      <c r="CA102" s="350">
        <f t="shared" si="31"/>
        <v>1.84</v>
      </c>
      <c r="CB102" s="349">
        <v>0.21</v>
      </c>
      <c r="CC102" s="349">
        <v>4.86</v>
      </c>
      <c r="CD102" s="350">
        <f t="shared" si="32"/>
        <v>5.07</v>
      </c>
      <c r="CE102" s="350">
        <v>0.08</v>
      </c>
      <c r="CF102" s="350">
        <v>0.02</v>
      </c>
      <c r="CG102" s="349">
        <v>1.09</v>
      </c>
      <c r="CH102" s="349">
        <v>2.62</v>
      </c>
      <c r="CI102" s="349">
        <v>4.62</v>
      </c>
      <c r="CJ102" s="349">
        <v>1.2</v>
      </c>
      <c r="CK102" s="349">
        <v>0.8</v>
      </c>
      <c r="CL102" s="350">
        <f t="shared" si="33"/>
        <v>10.33</v>
      </c>
      <c r="CM102" s="349">
        <v>1.5</v>
      </c>
      <c r="CN102" s="349">
        <v>1.49</v>
      </c>
      <c r="CO102" s="350">
        <f t="shared" si="34"/>
        <v>2.99</v>
      </c>
      <c r="CP102" s="373">
        <f t="shared" si="35"/>
        <v>37.89</v>
      </c>
      <c r="CQ102" s="350">
        <f t="shared" si="36"/>
        <v>44.71</v>
      </c>
      <c r="CR102" s="292"/>
      <c r="CS102" s="292"/>
      <c r="CT102" s="292"/>
    </row>
    <row r="103" spans="1:98" ht="12.75">
      <c r="A103" s="246">
        <v>95</v>
      </c>
      <c r="B103" s="235" t="str">
        <f>Характеристика!B108</f>
        <v>Отке  62</v>
      </c>
      <c r="C103" s="344">
        <v>1924.1</v>
      </c>
      <c r="D103" s="74">
        <v>0.04</v>
      </c>
      <c r="E103" s="348">
        <v>0.06</v>
      </c>
      <c r="F103" s="349">
        <v>0.09</v>
      </c>
      <c r="G103" s="350">
        <f t="shared" si="37"/>
        <v>0.19</v>
      </c>
      <c r="H103" s="350">
        <v>0.15</v>
      </c>
      <c r="I103" s="349">
        <v>0.12</v>
      </c>
      <c r="J103" s="74">
        <v>0.04</v>
      </c>
      <c r="K103" s="349">
        <v>0.14</v>
      </c>
      <c r="L103" s="350">
        <f t="shared" si="19"/>
        <v>0.3</v>
      </c>
      <c r="M103" s="349">
        <v>0.05</v>
      </c>
      <c r="N103" s="349">
        <v>0.05</v>
      </c>
      <c r="O103" s="349">
        <v>0.05</v>
      </c>
      <c r="P103" s="349">
        <v>0.14</v>
      </c>
      <c r="Q103" s="350">
        <f t="shared" si="20"/>
        <v>0.29</v>
      </c>
      <c r="R103" s="349">
        <v>0.15</v>
      </c>
      <c r="S103" s="349">
        <v>0.14</v>
      </c>
      <c r="T103" s="350">
        <f t="shared" si="21"/>
        <v>0.29</v>
      </c>
      <c r="U103" s="349">
        <v>0.06</v>
      </c>
      <c r="V103" s="349">
        <v>0.02</v>
      </c>
      <c r="W103" s="349">
        <v>0.02</v>
      </c>
      <c r="X103" s="349">
        <v>0.12</v>
      </c>
      <c r="Y103" s="349">
        <v>0.21</v>
      </c>
      <c r="Z103" s="349">
        <v>0.15</v>
      </c>
      <c r="AA103" s="350">
        <f t="shared" si="22"/>
        <v>0.58</v>
      </c>
      <c r="AB103" s="349">
        <v>0.02</v>
      </c>
      <c r="AC103" s="349">
        <v>0.05</v>
      </c>
      <c r="AD103" s="349">
        <v>0.16</v>
      </c>
      <c r="AE103" s="350">
        <f t="shared" si="23"/>
        <v>0.23</v>
      </c>
      <c r="AF103" s="349">
        <v>0.04</v>
      </c>
      <c r="AG103" s="349">
        <v>0.04</v>
      </c>
      <c r="AH103" s="349">
        <v>0.15</v>
      </c>
      <c r="AI103" s="349">
        <v>0.15</v>
      </c>
      <c r="AJ103" s="349">
        <v>0.15</v>
      </c>
      <c r="AK103" s="350">
        <f t="shared" si="24"/>
        <v>0.53</v>
      </c>
      <c r="AL103" s="350">
        <v>0.03</v>
      </c>
      <c r="AM103" s="350">
        <v>0.2</v>
      </c>
      <c r="AN103" s="349">
        <v>0.04</v>
      </c>
      <c r="AO103" s="349">
        <v>0.14</v>
      </c>
      <c r="AP103" s="350">
        <f t="shared" si="25"/>
        <v>0.18</v>
      </c>
      <c r="AQ103" s="349">
        <v>0.16</v>
      </c>
      <c r="AR103" s="349">
        <v>0.16</v>
      </c>
      <c r="AS103" s="350">
        <f t="shared" si="26"/>
        <v>0.32</v>
      </c>
      <c r="AT103" s="349">
        <v>0.13</v>
      </c>
      <c r="AU103" s="349">
        <v>0.28</v>
      </c>
      <c r="AV103" s="350">
        <f t="shared" si="27"/>
        <v>0.41</v>
      </c>
      <c r="AW103" s="349">
        <v>0.34</v>
      </c>
      <c r="AX103" s="349">
        <v>0.44</v>
      </c>
      <c r="AY103" s="349">
        <v>0.78</v>
      </c>
      <c r="AZ103" s="349">
        <v>0.74</v>
      </c>
      <c r="BA103" s="349">
        <v>0.54</v>
      </c>
      <c r="BB103" s="349">
        <v>0.54</v>
      </c>
      <c r="BC103" s="349">
        <v>0.1</v>
      </c>
      <c r="BD103" s="349">
        <v>0.48</v>
      </c>
      <c r="BE103" s="349">
        <v>1.08</v>
      </c>
      <c r="BF103" s="349">
        <v>0.44</v>
      </c>
      <c r="BG103" s="349">
        <v>0.49</v>
      </c>
      <c r="BH103" s="349">
        <v>1.08</v>
      </c>
      <c r="BI103" s="350">
        <f t="shared" si="28"/>
        <v>7.05</v>
      </c>
      <c r="BJ103" s="350">
        <v>2.89</v>
      </c>
      <c r="BK103" s="350">
        <v>0.3</v>
      </c>
      <c r="BL103" s="349">
        <v>1.41</v>
      </c>
      <c r="BM103" s="349">
        <v>0.17</v>
      </c>
      <c r="BN103" s="349">
        <v>0.3</v>
      </c>
      <c r="BO103" s="349">
        <v>0.22</v>
      </c>
      <c r="BP103" s="350">
        <f t="shared" si="29"/>
        <v>2.1</v>
      </c>
      <c r="BQ103" s="349">
        <v>0.14</v>
      </c>
      <c r="BR103" s="349">
        <v>0.14</v>
      </c>
      <c r="BS103" s="349">
        <v>0.49</v>
      </c>
      <c r="BT103" s="349">
        <v>0.57</v>
      </c>
      <c r="BU103" s="349">
        <v>0.2</v>
      </c>
      <c r="BV103" s="350">
        <f t="shared" si="30"/>
        <v>1.54</v>
      </c>
      <c r="BW103" s="349">
        <v>0.81</v>
      </c>
      <c r="BX103" s="349">
        <v>0.49</v>
      </c>
      <c r="BY103" s="349">
        <v>0.15</v>
      </c>
      <c r="BZ103" s="349">
        <v>0.39</v>
      </c>
      <c r="CA103" s="350">
        <f t="shared" si="31"/>
        <v>1.84</v>
      </c>
      <c r="CB103" s="349">
        <v>0.21</v>
      </c>
      <c r="CC103" s="349">
        <v>4.86</v>
      </c>
      <c r="CD103" s="350">
        <f t="shared" si="32"/>
        <v>5.07</v>
      </c>
      <c r="CE103" s="350">
        <v>0.08</v>
      </c>
      <c r="CF103" s="350">
        <v>0.02</v>
      </c>
      <c r="CG103" s="349">
        <v>1.09</v>
      </c>
      <c r="CH103" s="349">
        <v>2.62</v>
      </c>
      <c r="CI103" s="349">
        <v>4.62</v>
      </c>
      <c r="CJ103" s="349">
        <v>1.2</v>
      </c>
      <c r="CK103" s="349">
        <v>0.8</v>
      </c>
      <c r="CL103" s="350">
        <f t="shared" si="33"/>
        <v>10.33</v>
      </c>
      <c r="CM103" s="349">
        <v>1.5</v>
      </c>
      <c r="CN103" s="349">
        <v>1.49</v>
      </c>
      <c r="CO103" s="350">
        <f t="shared" si="34"/>
        <v>2.99</v>
      </c>
      <c r="CP103" s="373">
        <f t="shared" si="35"/>
        <v>37.91</v>
      </c>
      <c r="CQ103" s="350">
        <f t="shared" si="36"/>
        <v>44.73</v>
      </c>
      <c r="CR103" s="292"/>
      <c r="CS103" s="292"/>
      <c r="CT103" s="292"/>
    </row>
    <row r="104" spans="1:98" ht="12.75">
      <c r="A104" s="246">
        <v>96</v>
      </c>
      <c r="B104" s="235" t="str">
        <f>Характеристика!B109</f>
        <v>Отке  64</v>
      </c>
      <c r="C104" s="344">
        <v>1226.2</v>
      </c>
      <c r="D104" s="74">
        <v>0.04</v>
      </c>
      <c r="E104" s="348">
        <v>0.06</v>
      </c>
      <c r="F104" s="349">
        <v>0.02</v>
      </c>
      <c r="G104" s="350">
        <f t="shared" si="37"/>
        <v>0.12</v>
      </c>
      <c r="H104" s="350">
        <v>0.15</v>
      </c>
      <c r="I104" s="349">
        <v>0.12</v>
      </c>
      <c r="J104" s="74">
        <v>0.04</v>
      </c>
      <c r="K104" s="349">
        <v>0.14</v>
      </c>
      <c r="L104" s="350">
        <f t="shared" si="19"/>
        <v>0.3</v>
      </c>
      <c r="M104" s="349">
        <v>0.05</v>
      </c>
      <c r="N104" s="349">
        <v>0.05</v>
      </c>
      <c r="O104" s="349">
        <v>0.05</v>
      </c>
      <c r="P104" s="349">
        <v>0.14</v>
      </c>
      <c r="Q104" s="350">
        <f t="shared" si="20"/>
        <v>0.29</v>
      </c>
      <c r="R104" s="349">
        <v>0.15</v>
      </c>
      <c r="S104" s="349">
        <v>0.14</v>
      </c>
      <c r="T104" s="350">
        <f t="shared" si="21"/>
        <v>0.29</v>
      </c>
      <c r="U104" s="349">
        <v>0.06</v>
      </c>
      <c r="V104" s="349">
        <v>0.02</v>
      </c>
      <c r="W104" s="349">
        <v>0.02</v>
      </c>
      <c r="X104" s="349">
        <v>0.12</v>
      </c>
      <c r="Y104" s="349">
        <v>0.21</v>
      </c>
      <c r="Z104" s="349">
        <v>0.15</v>
      </c>
      <c r="AA104" s="350">
        <f t="shared" si="22"/>
        <v>0.58</v>
      </c>
      <c r="AB104" s="349">
        <v>0.02</v>
      </c>
      <c r="AC104" s="349">
        <v>0.05</v>
      </c>
      <c r="AD104" s="349">
        <v>0.16</v>
      </c>
      <c r="AE104" s="350">
        <f t="shared" si="23"/>
        <v>0.23</v>
      </c>
      <c r="AF104" s="349">
        <v>0.04</v>
      </c>
      <c r="AG104" s="349">
        <v>0.04</v>
      </c>
      <c r="AH104" s="349">
        <v>0.15</v>
      </c>
      <c r="AI104" s="349">
        <v>0.15</v>
      </c>
      <c r="AJ104" s="349">
        <v>0.15</v>
      </c>
      <c r="AK104" s="350">
        <f t="shared" si="24"/>
        <v>0.53</v>
      </c>
      <c r="AL104" s="350">
        <v>0.03</v>
      </c>
      <c r="AM104" s="350">
        <v>0.2</v>
      </c>
      <c r="AN104" s="349">
        <v>0.04</v>
      </c>
      <c r="AO104" s="349">
        <v>0.14</v>
      </c>
      <c r="AP104" s="350">
        <f t="shared" si="25"/>
        <v>0.18</v>
      </c>
      <c r="AQ104" s="349">
        <v>0.16</v>
      </c>
      <c r="AR104" s="349">
        <v>0.16</v>
      </c>
      <c r="AS104" s="350">
        <f t="shared" si="26"/>
        <v>0.32</v>
      </c>
      <c r="AT104" s="349">
        <v>0.13</v>
      </c>
      <c r="AU104" s="349">
        <v>0.28</v>
      </c>
      <c r="AV104" s="350">
        <f t="shared" si="27"/>
        <v>0.41</v>
      </c>
      <c r="AW104" s="349">
        <v>0.34</v>
      </c>
      <c r="AX104" s="349">
        <v>0.44</v>
      </c>
      <c r="AY104" s="349">
        <v>0.78</v>
      </c>
      <c r="AZ104" s="349">
        <v>0.74</v>
      </c>
      <c r="BA104" s="349">
        <v>0.54</v>
      </c>
      <c r="BB104" s="349">
        <v>0.54</v>
      </c>
      <c r="BC104" s="349">
        <v>0.1</v>
      </c>
      <c r="BD104" s="349">
        <v>0.48</v>
      </c>
      <c r="BE104" s="349">
        <v>1.08</v>
      </c>
      <c r="BF104" s="349">
        <v>0.44</v>
      </c>
      <c r="BG104" s="349">
        <v>0.49</v>
      </c>
      <c r="BH104" s="349">
        <v>1.08</v>
      </c>
      <c r="BI104" s="350">
        <f t="shared" si="28"/>
        <v>7.05</v>
      </c>
      <c r="BJ104" s="350">
        <v>2.89</v>
      </c>
      <c r="BK104" s="350">
        <v>0.3</v>
      </c>
      <c r="BL104" s="349">
        <v>1.42</v>
      </c>
      <c r="BM104" s="349">
        <v>0.17</v>
      </c>
      <c r="BN104" s="349">
        <v>0.3</v>
      </c>
      <c r="BO104" s="349">
        <v>0.17</v>
      </c>
      <c r="BP104" s="350">
        <f t="shared" si="29"/>
        <v>2.06</v>
      </c>
      <c r="BQ104" s="349">
        <v>0.14</v>
      </c>
      <c r="BR104" s="349">
        <v>0.14</v>
      </c>
      <c r="BS104" s="349">
        <v>0.49</v>
      </c>
      <c r="BT104" s="349">
        <v>0.57</v>
      </c>
      <c r="BU104" s="349">
        <v>0.2</v>
      </c>
      <c r="BV104" s="350">
        <f t="shared" si="30"/>
        <v>1.54</v>
      </c>
      <c r="BW104" s="349">
        <v>0.81</v>
      </c>
      <c r="BX104" s="349">
        <v>0.49</v>
      </c>
      <c r="BY104" s="349">
        <v>0.15</v>
      </c>
      <c r="BZ104" s="349">
        <v>0.39</v>
      </c>
      <c r="CA104" s="350">
        <f t="shared" si="31"/>
        <v>1.84</v>
      </c>
      <c r="CB104" s="349">
        <v>0.21</v>
      </c>
      <c r="CC104" s="349">
        <v>4.86</v>
      </c>
      <c r="CD104" s="350">
        <f t="shared" si="32"/>
        <v>5.07</v>
      </c>
      <c r="CE104" s="350">
        <v>0.08</v>
      </c>
      <c r="CF104" s="350">
        <v>0.02</v>
      </c>
      <c r="CG104" s="349">
        <v>1.09</v>
      </c>
      <c r="CH104" s="349">
        <v>2.62</v>
      </c>
      <c r="CI104" s="349">
        <v>4.62</v>
      </c>
      <c r="CJ104" s="349">
        <v>1.2</v>
      </c>
      <c r="CK104" s="349">
        <v>0.8</v>
      </c>
      <c r="CL104" s="350">
        <f t="shared" si="33"/>
        <v>10.33</v>
      </c>
      <c r="CM104" s="349">
        <v>1.5</v>
      </c>
      <c r="CN104" s="349">
        <v>1.49</v>
      </c>
      <c r="CO104" s="350">
        <f t="shared" si="34"/>
        <v>2.99</v>
      </c>
      <c r="CP104" s="373">
        <f t="shared" si="35"/>
        <v>37.8</v>
      </c>
      <c r="CQ104" s="350">
        <f t="shared" si="36"/>
        <v>44.6</v>
      </c>
      <c r="CR104" s="292"/>
      <c r="CS104" s="292"/>
      <c r="CT104" s="292"/>
    </row>
    <row r="105" spans="1:98" ht="12.75">
      <c r="A105" s="246">
        <v>97</v>
      </c>
      <c r="B105" s="235" t="str">
        <f>Характеристика!B110</f>
        <v>Партизанская     7</v>
      </c>
      <c r="C105" s="372">
        <f>Характеристика!D110</f>
        <v>982.3</v>
      </c>
      <c r="D105" s="74">
        <v>0.05</v>
      </c>
      <c r="E105" s="348">
        <v>0.08</v>
      </c>
      <c r="F105" s="349">
        <v>0.02</v>
      </c>
      <c r="G105" s="350">
        <f t="shared" si="37"/>
        <v>0.15</v>
      </c>
      <c r="H105" s="350">
        <v>0.15</v>
      </c>
      <c r="I105" s="349">
        <v>0.13</v>
      </c>
      <c r="J105" s="74">
        <v>0.05</v>
      </c>
      <c r="K105" s="349">
        <v>0.14</v>
      </c>
      <c r="L105" s="350">
        <f t="shared" si="19"/>
        <v>0.32</v>
      </c>
      <c r="M105" s="349">
        <v>0.06</v>
      </c>
      <c r="N105" s="349">
        <v>0.06</v>
      </c>
      <c r="O105" s="349">
        <v>0.06</v>
      </c>
      <c r="P105" s="349">
        <v>0.14</v>
      </c>
      <c r="Q105" s="350">
        <f t="shared" si="20"/>
        <v>0.32</v>
      </c>
      <c r="R105" s="349">
        <v>0.15</v>
      </c>
      <c r="S105" s="349">
        <v>0.14</v>
      </c>
      <c r="T105" s="350">
        <f t="shared" si="21"/>
        <v>0.29</v>
      </c>
      <c r="U105" s="349">
        <v>0.06</v>
      </c>
      <c r="V105" s="349">
        <v>0.01</v>
      </c>
      <c r="W105" s="349">
        <v>0.01</v>
      </c>
      <c r="X105" s="349">
        <v>0.13</v>
      </c>
      <c r="Y105" s="349">
        <v>0.29</v>
      </c>
      <c r="Z105" s="349">
        <v>0.15</v>
      </c>
      <c r="AA105" s="350">
        <f t="shared" si="22"/>
        <v>0.65</v>
      </c>
      <c r="AB105" s="349">
        <v>0.01</v>
      </c>
      <c r="AC105" s="349">
        <v>0.06</v>
      </c>
      <c r="AD105" s="349">
        <v>0.16</v>
      </c>
      <c r="AE105" s="350">
        <f t="shared" si="23"/>
        <v>0.23</v>
      </c>
      <c r="AF105" s="349">
        <v>0.02</v>
      </c>
      <c r="AG105" s="349">
        <v>0.02</v>
      </c>
      <c r="AH105" s="349">
        <v>0.15</v>
      </c>
      <c r="AI105" s="349">
        <v>0.15</v>
      </c>
      <c r="AJ105" s="349">
        <v>0.15</v>
      </c>
      <c r="AK105" s="350">
        <f t="shared" si="24"/>
        <v>0.49</v>
      </c>
      <c r="AL105" s="350">
        <v>0.02</v>
      </c>
      <c r="AM105" s="350">
        <v>0.22</v>
      </c>
      <c r="AN105" s="349">
        <v>0.02</v>
      </c>
      <c r="AO105" s="349">
        <v>0.14</v>
      </c>
      <c r="AP105" s="350">
        <f t="shared" si="25"/>
        <v>0.16</v>
      </c>
      <c r="AQ105" s="349">
        <v>0.17</v>
      </c>
      <c r="AR105" s="349">
        <v>0.17</v>
      </c>
      <c r="AS105" s="350">
        <f t="shared" si="26"/>
        <v>0.34</v>
      </c>
      <c r="AT105" s="349">
        <v>0.24</v>
      </c>
      <c r="AU105" s="349">
        <v>0.31</v>
      </c>
      <c r="AV105" s="350">
        <f t="shared" si="27"/>
        <v>0.55</v>
      </c>
      <c r="AW105" s="349">
        <v>0.36</v>
      </c>
      <c r="AX105" s="349">
        <v>0.46</v>
      </c>
      <c r="AY105" s="349">
        <v>0.78</v>
      </c>
      <c r="AZ105" s="349">
        <v>0.74</v>
      </c>
      <c r="BA105" s="349">
        <v>0.54</v>
      </c>
      <c r="BB105" s="349">
        <v>0.54</v>
      </c>
      <c r="BC105" s="349">
        <v>0.21</v>
      </c>
      <c r="BD105" s="349">
        <v>0.5</v>
      </c>
      <c r="BE105" s="349">
        <v>1.08</v>
      </c>
      <c r="BF105" s="349">
        <v>0.46</v>
      </c>
      <c r="BG105" s="349">
        <v>0.51</v>
      </c>
      <c r="BH105" s="349">
        <v>1.08</v>
      </c>
      <c r="BI105" s="350">
        <f t="shared" si="28"/>
        <v>7.26</v>
      </c>
      <c r="BJ105" s="350">
        <v>2.89</v>
      </c>
      <c r="BK105" s="350">
        <v>0.3</v>
      </c>
      <c r="BL105" s="349">
        <v>1.49</v>
      </c>
      <c r="BM105" s="349">
        <v>0.17</v>
      </c>
      <c r="BN105" s="349">
        <v>0.3</v>
      </c>
      <c r="BO105" s="349">
        <v>0.3</v>
      </c>
      <c r="BP105" s="350">
        <f t="shared" si="29"/>
        <v>2.26</v>
      </c>
      <c r="BQ105" s="349">
        <v>0.2</v>
      </c>
      <c r="BR105" s="349">
        <v>0.2</v>
      </c>
      <c r="BS105" s="349">
        <v>0.47</v>
      </c>
      <c r="BT105" s="349">
        <v>0.47</v>
      </c>
      <c r="BU105" s="349">
        <v>0.2</v>
      </c>
      <c r="BV105" s="350">
        <f t="shared" si="30"/>
        <v>1.54</v>
      </c>
      <c r="BW105" s="349">
        <v>0.79</v>
      </c>
      <c r="BX105" s="349">
        <v>0.47</v>
      </c>
      <c r="BY105" s="349">
        <v>0.05</v>
      </c>
      <c r="BZ105" s="349">
        <v>0.37</v>
      </c>
      <c r="CA105" s="350">
        <f t="shared" si="31"/>
        <v>1.68</v>
      </c>
      <c r="CB105" s="349">
        <v>0.19</v>
      </c>
      <c r="CC105" s="349">
        <v>3.56</v>
      </c>
      <c r="CD105" s="350">
        <f t="shared" si="32"/>
        <v>3.75</v>
      </c>
      <c r="CE105" s="350">
        <v>0.08</v>
      </c>
      <c r="CF105" s="350">
        <v>0.02</v>
      </c>
      <c r="CG105" s="349">
        <v>1.09</v>
      </c>
      <c r="CH105" s="349">
        <v>3.09</v>
      </c>
      <c r="CI105" s="349">
        <v>5.09</v>
      </c>
      <c r="CJ105" s="349">
        <v>1.2</v>
      </c>
      <c r="CK105" s="349">
        <v>0.8</v>
      </c>
      <c r="CL105" s="350">
        <f t="shared" si="33"/>
        <v>11.27</v>
      </c>
      <c r="CM105" s="349">
        <v>1.5</v>
      </c>
      <c r="CN105" s="349">
        <v>1.49</v>
      </c>
      <c r="CO105" s="350">
        <f t="shared" si="34"/>
        <v>2.99</v>
      </c>
      <c r="CP105" s="373">
        <f t="shared" si="35"/>
        <v>37.93</v>
      </c>
      <c r="CQ105" s="350">
        <f t="shared" si="36"/>
        <v>44.76</v>
      </c>
      <c r="CR105" s="292"/>
      <c r="CS105" s="292"/>
      <c r="CT105" s="292"/>
    </row>
    <row r="106" spans="1:98" ht="12.75">
      <c r="A106" s="246">
        <v>98</v>
      </c>
      <c r="B106" s="235" t="str">
        <f>Характеристика!B111</f>
        <v>Полярная          8 а</v>
      </c>
      <c r="C106" s="266">
        <v>2149.8</v>
      </c>
      <c r="D106" s="74">
        <v>0.04</v>
      </c>
      <c r="E106" s="348">
        <v>0.06</v>
      </c>
      <c r="F106" s="349">
        <v>0.09</v>
      </c>
      <c r="G106" s="350">
        <f t="shared" si="37"/>
        <v>0.19</v>
      </c>
      <c r="H106" s="350">
        <v>0.14</v>
      </c>
      <c r="I106" s="349">
        <v>0.12</v>
      </c>
      <c r="J106" s="74">
        <v>0.04</v>
      </c>
      <c r="K106" s="349">
        <v>0.13</v>
      </c>
      <c r="L106" s="350">
        <f t="shared" si="19"/>
        <v>0.29</v>
      </c>
      <c r="M106" s="349">
        <v>0.05</v>
      </c>
      <c r="N106" s="349">
        <v>0.05</v>
      </c>
      <c r="O106" s="349">
        <v>0.05</v>
      </c>
      <c r="P106" s="349">
        <v>0.13</v>
      </c>
      <c r="Q106" s="350">
        <f t="shared" si="20"/>
        <v>0.28</v>
      </c>
      <c r="R106" s="349">
        <v>0.14</v>
      </c>
      <c r="S106" s="349">
        <v>0.13</v>
      </c>
      <c r="T106" s="350">
        <f t="shared" si="21"/>
        <v>0.27</v>
      </c>
      <c r="U106" s="349">
        <v>0.06</v>
      </c>
      <c r="V106" s="349">
        <v>0.02</v>
      </c>
      <c r="W106" s="349">
        <v>0.02</v>
      </c>
      <c r="X106" s="349">
        <v>0.12</v>
      </c>
      <c r="Y106" s="349">
        <v>0.21</v>
      </c>
      <c r="Z106" s="349">
        <v>0.14</v>
      </c>
      <c r="AA106" s="350">
        <f t="shared" si="22"/>
        <v>0.57</v>
      </c>
      <c r="AB106" s="349">
        <v>0.02</v>
      </c>
      <c r="AC106" s="349">
        <v>0.05</v>
      </c>
      <c r="AD106" s="349">
        <v>0.15</v>
      </c>
      <c r="AE106" s="350">
        <f t="shared" si="23"/>
        <v>0.22</v>
      </c>
      <c r="AF106" s="349">
        <v>0.04</v>
      </c>
      <c r="AG106" s="349">
        <v>0.04</v>
      </c>
      <c r="AH106" s="349">
        <v>0.14</v>
      </c>
      <c r="AI106" s="349">
        <v>0.14</v>
      </c>
      <c r="AJ106" s="349">
        <v>0.14</v>
      </c>
      <c r="AK106" s="350">
        <f t="shared" si="24"/>
        <v>0.5</v>
      </c>
      <c r="AL106" s="350">
        <v>0.03</v>
      </c>
      <c r="AM106" s="350">
        <v>0.19</v>
      </c>
      <c r="AN106" s="349">
        <v>0.04</v>
      </c>
      <c r="AO106" s="349">
        <v>0.13</v>
      </c>
      <c r="AP106" s="350">
        <f t="shared" si="25"/>
        <v>0.17</v>
      </c>
      <c r="AQ106" s="349">
        <v>0.16</v>
      </c>
      <c r="AR106" s="349">
        <v>0.16</v>
      </c>
      <c r="AS106" s="350">
        <f t="shared" si="26"/>
        <v>0.32</v>
      </c>
      <c r="AT106" s="349">
        <v>0.13</v>
      </c>
      <c r="AU106" s="349">
        <v>0.27</v>
      </c>
      <c r="AV106" s="350">
        <f t="shared" si="27"/>
        <v>0.4</v>
      </c>
      <c r="AW106" s="349">
        <v>0.29</v>
      </c>
      <c r="AX106" s="349">
        <v>0.39</v>
      </c>
      <c r="AY106" s="349">
        <v>0.75</v>
      </c>
      <c r="AZ106" s="349">
        <v>0.71</v>
      </c>
      <c r="BA106" s="349">
        <v>0.49</v>
      </c>
      <c r="BB106" s="349">
        <v>0.49</v>
      </c>
      <c r="BC106" s="349">
        <v>0.1</v>
      </c>
      <c r="BD106" s="349">
        <v>0.43</v>
      </c>
      <c r="BE106" s="349">
        <v>0.98</v>
      </c>
      <c r="BF106" s="349">
        <v>0.39</v>
      </c>
      <c r="BG106" s="349">
        <v>0.44</v>
      </c>
      <c r="BH106" s="349">
        <v>0.98</v>
      </c>
      <c r="BI106" s="350">
        <f t="shared" si="28"/>
        <v>6.44</v>
      </c>
      <c r="BJ106" s="350">
        <v>2.89</v>
      </c>
      <c r="BK106" s="350">
        <v>0.3</v>
      </c>
      <c r="BL106" s="349">
        <v>1.4</v>
      </c>
      <c r="BM106" s="349">
        <v>0.17</v>
      </c>
      <c r="BN106" s="349">
        <v>0.3</v>
      </c>
      <c r="BO106" s="349">
        <v>0.16</v>
      </c>
      <c r="BP106" s="350">
        <f t="shared" si="29"/>
        <v>2.03</v>
      </c>
      <c r="BQ106" s="349">
        <v>0.1</v>
      </c>
      <c r="BR106" s="349">
        <v>0.1</v>
      </c>
      <c r="BS106" s="349">
        <v>0.51</v>
      </c>
      <c r="BT106" s="349">
        <v>0.57</v>
      </c>
      <c r="BU106" s="349">
        <v>0.2</v>
      </c>
      <c r="BV106" s="350">
        <f t="shared" si="30"/>
        <v>1.48</v>
      </c>
      <c r="BW106" s="349">
        <v>0.83</v>
      </c>
      <c r="BX106" s="349">
        <v>0.51</v>
      </c>
      <c r="BY106" s="349">
        <v>0.15</v>
      </c>
      <c r="BZ106" s="349">
        <v>0.41</v>
      </c>
      <c r="CA106" s="350">
        <f t="shared" si="31"/>
        <v>1.9</v>
      </c>
      <c r="CB106" s="349">
        <v>0.23</v>
      </c>
      <c r="CC106" s="349">
        <v>4.46</v>
      </c>
      <c r="CD106" s="350">
        <f t="shared" si="32"/>
        <v>4.69</v>
      </c>
      <c r="CE106" s="350">
        <v>0.09</v>
      </c>
      <c r="CF106" s="350">
        <v>0.02</v>
      </c>
      <c r="CG106" s="349">
        <v>1.09</v>
      </c>
      <c r="CH106" s="349">
        <v>2.56</v>
      </c>
      <c r="CI106" s="349">
        <v>4.56</v>
      </c>
      <c r="CJ106" s="349">
        <v>1.2</v>
      </c>
      <c r="CK106" s="349">
        <v>0.8</v>
      </c>
      <c r="CL106" s="350">
        <f t="shared" si="33"/>
        <v>10.21</v>
      </c>
      <c r="CM106" s="349">
        <v>1.5</v>
      </c>
      <c r="CN106" s="349">
        <v>1.49</v>
      </c>
      <c r="CO106" s="350">
        <f t="shared" si="34"/>
        <v>2.99</v>
      </c>
      <c r="CP106" s="373">
        <f t="shared" si="35"/>
        <v>36.61</v>
      </c>
      <c r="CQ106" s="350">
        <f t="shared" si="36"/>
        <v>43.2</v>
      </c>
      <c r="CR106" s="292"/>
      <c r="CS106" s="292"/>
      <c r="CT106" s="292"/>
    </row>
    <row r="107" spans="1:98" ht="12.75">
      <c r="A107" s="246">
        <v>99</v>
      </c>
      <c r="B107" s="235" t="str">
        <f>Характеристика!B112</f>
        <v>Полярная         10 а</v>
      </c>
      <c r="C107" s="266">
        <v>1926.4</v>
      </c>
      <c r="D107" s="74">
        <v>0.05</v>
      </c>
      <c r="E107" s="348">
        <v>0.06</v>
      </c>
      <c r="F107" s="349">
        <v>0.09</v>
      </c>
      <c r="G107" s="350">
        <f>D107+E107+F107</f>
        <v>0.2</v>
      </c>
      <c r="H107" s="350">
        <v>0.15</v>
      </c>
      <c r="I107" s="349">
        <v>0.12</v>
      </c>
      <c r="J107" s="74">
        <v>0.05</v>
      </c>
      <c r="K107" s="349">
        <v>0.14</v>
      </c>
      <c r="L107" s="350">
        <f t="shared" si="19"/>
        <v>0.31</v>
      </c>
      <c r="M107" s="349">
        <v>0.06</v>
      </c>
      <c r="N107" s="349">
        <v>0.06</v>
      </c>
      <c r="O107" s="349">
        <v>0.06</v>
      </c>
      <c r="P107" s="349">
        <v>0.14</v>
      </c>
      <c r="Q107" s="350">
        <f t="shared" si="20"/>
        <v>0.32</v>
      </c>
      <c r="R107" s="349">
        <v>0.15</v>
      </c>
      <c r="S107" s="349">
        <v>0.14</v>
      </c>
      <c r="T107" s="350">
        <f t="shared" si="21"/>
        <v>0.29</v>
      </c>
      <c r="U107" s="349">
        <v>0.06</v>
      </c>
      <c r="V107" s="349">
        <v>0.02</v>
      </c>
      <c r="W107" s="349">
        <v>0.02</v>
      </c>
      <c r="X107" s="349">
        <v>0.12</v>
      </c>
      <c r="Y107" s="349">
        <v>0.21</v>
      </c>
      <c r="Z107" s="349">
        <v>0.15</v>
      </c>
      <c r="AA107" s="350">
        <f t="shared" si="22"/>
        <v>0.58</v>
      </c>
      <c r="AB107" s="349">
        <v>0.02</v>
      </c>
      <c r="AC107" s="349">
        <v>0.06</v>
      </c>
      <c r="AD107" s="349">
        <v>0.16</v>
      </c>
      <c r="AE107" s="350">
        <f t="shared" si="23"/>
        <v>0.24</v>
      </c>
      <c r="AF107" s="349">
        <v>0.04</v>
      </c>
      <c r="AG107" s="349">
        <v>0.04</v>
      </c>
      <c r="AH107" s="349">
        <v>0.15</v>
      </c>
      <c r="AI107" s="349">
        <v>0.15</v>
      </c>
      <c r="AJ107" s="349">
        <v>0.15</v>
      </c>
      <c r="AK107" s="350">
        <f t="shared" si="24"/>
        <v>0.53</v>
      </c>
      <c r="AL107" s="350">
        <v>0.03</v>
      </c>
      <c r="AM107" s="350">
        <v>0.21</v>
      </c>
      <c r="AN107" s="349">
        <v>0.04</v>
      </c>
      <c r="AO107" s="349">
        <v>0.14</v>
      </c>
      <c r="AP107" s="350">
        <f t="shared" si="25"/>
        <v>0.18</v>
      </c>
      <c r="AQ107" s="349">
        <v>0.16</v>
      </c>
      <c r="AR107" s="349">
        <v>0.16</v>
      </c>
      <c r="AS107" s="350">
        <f t="shared" si="26"/>
        <v>0.32</v>
      </c>
      <c r="AT107" s="349">
        <v>0.13</v>
      </c>
      <c r="AU107" s="349">
        <v>0.31</v>
      </c>
      <c r="AV107" s="350">
        <f t="shared" si="27"/>
        <v>0.44</v>
      </c>
      <c r="AW107" s="349">
        <v>0.29</v>
      </c>
      <c r="AX107" s="349">
        <v>0.39</v>
      </c>
      <c r="AY107" s="349">
        <v>0.72</v>
      </c>
      <c r="AZ107" s="349">
        <v>0.68</v>
      </c>
      <c r="BA107" s="349">
        <v>0.49</v>
      </c>
      <c r="BB107" s="349">
        <v>0.49</v>
      </c>
      <c r="BC107" s="349">
        <v>0.1</v>
      </c>
      <c r="BD107" s="349">
        <v>0.43</v>
      </c>
      <c r="BE107" s="349">
        <v>0.98</v>
      </c>
      <c r="BF107" s="349">
        <v>0.39</v>
      </c>
      <c r="BG107" s="349">
        <v>0.44</v>
      </c>
      <c r="BH107" s="349">
        <v>0.98</v>
      </c>
      <c r="BI107" s="350">
        <f t="shared" si="28"/>
        <v>6.38</v>
      </c>
      <c r="BJ107" s="350">
        <v>2.89</v>
      </c>
      <c r="BK107" s="350">
        <v>0.3</v>
      </c>
      <c r="BL107" s="349">
        <v>1.38</v>
      </c>
      <c r="BM107" s="349">
        <v>0.17</v>
      </c>
      <c r="BN107" s="349">
        <v>0.3</v>
      </c>
      <c r="BO107" s="349">
        <v>0.12</v>
      </c>
      <c r="BP107" s="350">
        <f t="shared" si="29"/>
        <v>1.97</v>
      </c>
      <c r="BQ107" s="349">
        <v>0.11</v>
      </c>
      <c r="BR107" s="349">
        <v>0.11</v>
      </c>
      <c r="BS107" s="349">
        <v>0.48</v>
      </c>
      <c r="BT107" s="349">
        <v>0.57</v>
      </c>
      <c r="BU107" s="349">
        <v>0.2</v>
      </c>
      <c r="BV107" s="350">
        <f t="shared" si="30"/>
        <v>1.47</v>
      </c>
      <c r="BW107" s="349">
        <v>0.8</v>
      </c>
      <c r="BX107" s="349">
        <v>0.48</v>
      </c>
      <c r="BY107" s="349">
        <v>0.15</v>
      </c>
      <c r="BZ107" s="349">
        <v>0.38</v>
      </c>
      <c r="CA107" s="350">
        <f t="shared" si="31"/>
        <v>1.81</v>
      </c>
      <c r="CB107" s="349">
        <v>0.32</v>
      </c>
      <c r="CC107" s="349">
        <v>4.43</v>
      </c>
      <c r="CD107" s="350">
        <f t="shared" si="32"/>
        <v>4.75</v>
      </c>
      <c r="CE107" s="350">
        <v>0.09</v>
      </c>
      <c r="CF107" s="350">
        <v>0.02</v>
      </c>
      <c r="CG107" s="349">
        <v>1.09</v>
      </c>
      <c r="CH107" s="349">
        <v>2.38</v>
      </c>
      <c r="CI107" s="349">
        <v>4.39</v>
      </c>
      <c r="CJ107" s="349">
        <v>1.2</v>
      </c>
      <c r="CK107" s="349">
        <v>0.8</v>
      </c>
      <c r="CL107" s="350">
        <f t="shared" si="33"/>
        <v>9.86</v>
      </c>
      <c r="CM107" s="349">
        <v>1.5</v>
      </c>
      <c r="CN107" s="349">
        <v>1.49</v>
      </c>
      <c r="CO107" s="350">
        <f t="shared" si="34"/>
        <v>2.99</v>
      </c>
      <c r="CP107" s="373">
        <f t="shared" si="35"/>
        <v>36.33</v>
      </c>
      <c r="CQ107" s="350">
        <f t="shared" si="36"/>
        <v>42.87</v>
      </c>
      <c r="CR107" s="292"/>
      <c r="CS107" s="292"/>
      <c r="CT107" s="292"/>
    </row>
    <row r="108" spans="1:98" ht="12.75">
      <c r="A108" s="246">
        <v>100</v>
      </c>
      <c r="B108" s="235" t="str">
        <f>Характеристика!B113</f>
        <v>Полярная         12 а</v>
      </c>
      <c r="C108" s="266">
        <v>1401.5</v>
      </c>
      <c r="D108" s="74">
        <v>0.04</v>
      </c>
      <c r="E108" s="348">
        <v>0.06</v>
      </c>
      <c r="F108" s="349">
        <v>0.03</v>
      </c>
      <c r="G108" s="350">
        <f aca="true" t="shared" si="38" ref="G108:G131">D108+E108+F108</f>
        <v>0.13</v>
      </c>
      <c r="H108" s="350">
        <v>0.15</v>
      </c>
      <c r="I108" s="349">
        <v>0.12</v>
      </c>
      <c r="J108" s="74">
        <v>0.04</v>
      </c>
      <c r="K108" s="349">
        <v>0.14</v>
      </c>
      <c r="L108" s="350">
        <f t="shared" si="19"/>
        <v>0.3</v>
      </c>
      <c r="M108" s="349">
        <v>0.05</v>
      </c>
      <c r="N108" s="349">
        <v>0.05</v>
      </c>
      <c r="O108" s="349">
        <v>0.05</v>
      </c>
      <c r="P108" s="349">
        <v>0.14</v>
      </c>
      <c r="Q108" s="350">
        <f t="shared" si="20"/>
        <v>0.29</v>
      </c>
      <c r="R108" s="349">
        <v>0.15</v>
      </c>
      <c r="S108" s="349">
        <v>0.14</v>
      </c>
      <c r="T108" s="350">
        <f t="shared" si="21"/>
        <v>0.29</v>
      </c>
      <c r="U108" s="349">
        <v>0.06</v>
      </c>
      <c r="V108" s="349">
        <v>0.02</v>
      </c>
      <c r="W108" s="349">
        <v>0.02</v>
      </c>
      <c r="X108" s="349">
        <v>0.12</v>
      </c>
      <c r="Y108" s="349">
        <v>0.21</v>
      </c>
      <c r="Z108" s="349">
        <v>0.15</v>
      </c>
      <c r="AA108" s="350">
        <f t="shared" si="22"/>
        <v>0.58</v>
      </c>
      <c r="AB108" s="349">
        <v>0.02</v>
      </c>
      <c r="AC108" s="349">
        <v>0.05</v>
      </c>
      <c r="AD108" s="349">
        <v>0.16</v>
      </c>
      <c r="AE108" s="350">
        <f t="shared" si="23"/>
        <v>0.23</v>
      </c>
      <c r="AF108" s="349">
        <v>0.04</v>
      </c>
      <c r="AG108" s="349">
        <v>0.04</v>
      </c>
      <c r="AH108" s="349">
        <v>0.15</v>
      </c>
      <c r="AI108" s="349">
        <v>0.15</v>
      </c>
      <c r="AJ108" s="349">
        <v>0.15</v>
      </c>
      <c r="AK108" s="350">
        <f t="shared" si="24"/>
        <v>0.53</v>
      </c>
      <c r="AL108" s="350">
        <v>0.03</v>
      </c>
      <c r="AM108" s="350">
        <v>0.2</v>
      </c>
      <c r="AN108" s="349">
        <v>0.04</v>
      </c>
      <c r="AO108" s="349">
        <v>0.14</v>
      </c>
      <c r="AP108" s="350">
        <f t="shared" si="25"/>
        <v>0.18</v>
      </c>
      <c r="AQ108" s="349">
        <v>0.16</v>
      </c>
      <c r="AR108" s="349">
        <v>0.16</v>
      </c>
      <c r="AS108" s="350">
        <f t="shared" si="26"/>
        <v>0.32</v>
      </c>
      <c r="AT108" s="349">
        <v>0.13</v>
      </c>
      <c r="AU108" s="349">
        <v>0.28</v>
      </c>
      <c r="AV108" s="350">
        <f t="shared" si="27"/>
        <v>0.41</v>
      </c>
      <c r="AW108" s="349">
        <v>0.29</v>
      </c>
      <c r="AX108" s="349">
        <v>0.39</v>
      </c>
      <c r="AY108" s="349">
        <v>0.8</v>
      </c>
      <c r="AZ108" s="349">
        <v>0.76</v>
      </c>
      <c r="BA108" s="349">
        <v>0.49</v>
      </c>
      <c r="BB108" s="349">
        <v>0.49</v>
      </c>
      <c r="BC108" s="349">
        <v>0.1</v>
      </c>
      <c r="BD108" s="349">
        <v>0.43</v>
      </c>
      <c r="BE108" s="349">
        <v>0.98</v>
      </c>
      <c r="BF108" s="349">
        <v>0.39</v>
      </c>
      <c r="BG108" s="349">
        <v>0.44</v>
      </c>
      <c r="BH108" s="349">
        <v>0.98</v>
      </c>
      <c r="BI108" s="350">
        <f t="shared" si="28"/>
        <v>6.54</v>
      </c>
      <c r="BJ108" s="350">
        <v>2.89</v>
      </c>
      <c r="BK108" s="350">
        <v>0.3</v>
      </c>
      <c r="BL108" s="349">
        <v>1.51</v>
      </c>
      <c r="BM108" s="349">
        <v>0.17</v>
      </c>
      <c r="BN108" s="349">
        <v>0.3</v>
      </c>
      <c r="BO108" s="349">
        <v>0.27</v>
      </c>
      <c r="BP108" s="350">
        <f t="shared" si="29"/>
        <v>2.25</v>
      </c>
      <c r="BQ108" s="349">
        <v>0.14</v>
      </c>
      <c r="BR108" s="349">
        <v>0.14</v>
      </c>
      <c r="BS108" s="349">
        <v>0.56</v>
      </c>
      <c r="BT108" s="349">
        <v>0.5</v>
      </c>
      <c r="BU108" s="349">
        <v>0.2</v>
      </c>
      <c r="BV108" s="350">
        <f t="shared" si="30"/>
        <v>1.54</v>
      </c>
      <c r="BW108" s="349">
        <v>0.88</v>
      </c>
      <c r="BX108" s="349">
        <v>0.56</v>
      </c>
      <c r="BY108" s="349">
        <v>0.08</v>
      </c>
      <c r="BZ108" s="349">
        <v>0.46</v>
      </c>
      <c r="CA108" s="350">
        <f t="shared" si="31"/>
        <v>1.98</v>
      </c>
      <c r="CB108" s="349">
        <v>0.2</v>
      </c>
      <c r="CC108" s="349">
        <v>5</v>
      </c>
      <c r="CD108" s="350">
        <f t="shared" si="32"/>
        <v>5.2</v>
      </c>
      <c r="CE108" s="350">
        <v>0.08</v>
      </c>
      <c r="CF108" s="350">
        <v>0.02</v>
      </c>
      <c r="CG108" s="349">
        <v>1.09</v>
      </c>
      <c r="CH108" s="349">
        <v>3</v>
      </c>
      <c r="CI108" s="349">
        <v>5</v>
      </c>
      <c r="CJ108" s="349">
        <v>1.2</v>
      </c>
      <c r="CK108" s="349">
        <v>0.8</v>
      </c>
      <c r="CL108" s="350">
        <f t="shared" si="33"/>
        <v>11.09</v>
      </c>
      <c r="CM108" s="349">
        <v>1.5</v>
      </c>
      <c r="CN108" s="349">
        <v>1.49</v>
      </c>
      <c r="CO108" s="350">
        <f t="shared" si="34"/>
        <v>2.99</v>
      </c>
      <c r="CP108" s="373">
        <f t="shared" si="35"/>
        <v>38.52</v>
      </c>
      <c r="CQ108" s="350">
        <f t="shared" si="36"/>
        <v>45.45</v>
      </c>
      <c r="CR108" s="292"/>
      <c r="CS108" s="292"/>
      <c r="CT108" s="292"/>
    </row>
    <row r="109" spans="1:98" ht="12.75">
      <c r="A109" s="246">
        <v>101</v>
      </c>
      <c r="B109" s="235" t="str">
        <f>Характеристика!B114</f>
        <v>Полярная         14а</v>
      </c>
      <c r="C109" s="266">
        <v>2149</v>
      </c>
      <c r="D109" s="74">
        <v>0.04</v>
      </c>
      <c r="E109" s="348">
        <v>0.06</v>
      </c>
      <c r="F109" s="349">
        <v>0.09</v>
      </c>
      <c r="G109" s="350">
        <f t="shared" si="38"/>
        <v>0.19</v>
      </c>
      <c r="H109" s="350">
        <v>0.14</v>
      </c>
      <c r="I109" s="349">
        <v>0.12</v>
      </c>
      <c r="J109" s="74">
        <v>0.04</v>
      </c>
      <c r="K109" s="349">
        <v>0.13</v>
      </c>
      <c r="L109" s="350">
        <f t="shared" si="19"/>
        <v>0.29</v>
      </c>
      <c r="M109" s="349">
        <v>0.05</v>
      </c>
      <c r="N109" s="349">
        <v>0.05</v>
      </c>
      <c r="O109" s="349">
        <v>0.05</v>
      </c>
      <c r="P109" s="349">
        <v>0.13</v>
      </c>
      <c r="Q109" s="350">
        <f t="shared" si="20"/>
        <v>0.28</v>
      </c>
      <c r="R109" s="349">
        <v>0.14</v>
      </c>
      <c r="S109" s="349">
        <v>0.13</v>
      </c>
      <c r="T109" s="350">
        <f t="shared" si="21"/>
        <v>0.27</v>
      </c>
      <c r="U109" s="349">
        <v>0.06</v>
      </c>
      <c r="V109" s="349">
        <v>0.02</v>
      </c>
      <c r="W109" s="349">
        <v>0.02</v>
      </c>
      <c r="X109" s="349">
        <v>0.12</v>
      </c>
      <c r="Y109" s="349">
        <v>0.21</v>
      </c>
      <c r="Z109" s="349">
        <v>0.14</v>
      </c>
      <c r="AA109" s="350">
        <f t="shared" si="22"/>
        <v>0.57</v>
      </c>
      <c r="AB109" s="349">
        <v>0.02</v>
      </c>
      <c r="AC109" s="349">
        <v>0.05</v>
      </c>
      <c r="AD109" s="349">
        <v>0.15</v>
      </c>
      <c r="AE109" s="350">
        <f t="shared" si="23"/>
        <v>0.22</v>
      </c>
      <c r="AF109" s="349">
        <v>0.04</v>
      </c>
      <c r="AG109" s="349">
        <v>0.04</v>
      </c>
      <c r="AH109" s="349">
        <v>0.14</v>
      </c>
      <c r="AI109" s="349">
        <v>0.14</v>
      </c>
      <c r="AJ109" s="349">
        <v>0.14</v>
      </c>
      <c r="AK109" s="350">
        <f t="shared" si="24"/>
        <v>0.5</v>
      </c>
      <c r="AL109" s="350">
        <v>0.03</v>
      </c>
      <c r="AM109" s="350">
        <v>0.19</v>
      </c>
      <c r="AN109" s="349">
        <v>0.04</v>
      </c>
      <c r="AO109" s="349">
        <v>0.13</v>
      </c>
      <c r="AP109" s="350">
        <f t="shared" si="25"/>
        <v>0.17</v>
      </c>
      <c r="AQ109" s="349">
        <v>0.16</v>
      </c>
      <c r="AR109" s="349">
        <v>0.16</v>
      </c>
      <c r="AS109" s="350">
        <f t="shared" si="26"/>
        <v>0.32</v>
      </c>
      <c r="AT109" s="349">
        <v>0.13</v>
      </c>
      <c r="AU109" s="349">
        <v>0.27</v>
      </c>
      <c r="AV109" s="350">
        <f t="shared" si="27"/>
        <v>0.4</v>
      </c>
      <c r="AW109" s="349">
        <v>0.29</v>
      </c>
      <c r="AX109" s="349">
        <v>0.39</v>
      </c>
      <c r="AY109" s="349">
        <v>0.75</v>
      </c>
      <c r="AZ109" s="349">
        <v>0.71</v>
      </c>
      <c r="BA109" s="349">
        <v>0.49</v>
      </c>
      <c r="BB109" s="349">
        <v>0.49</v>
      </c>
      <c r="BC109" s="349">
        <v>0.1</v>
      </c>
      <c r="BD109" s="349">
        <v>0.43</v>
      </c>
      <c r="BE109" s="349">
        <v>0.98</v>
      </c>
      <c r="BF109" s="349">
        <v>0.39</v>
      </c>
      <c r="BG109" s="349">
        <v>0.44</v>
      </c>
      <c r="BH109" s="349">
        <v>0.98</v>
      </c>
      <c r="BI109" s="350">
        <f t="shared" si="28"/>
        <v>6.44</v>
      </c>
      <c r="BJ109" s="350">
        <v>2.89</v>
      </c>
      <c r="BK109" s="350">
        <v>0.3</v>
      </c>
      <c r="BL109" s="349">
        <v>1.41</v>
      </c>
      <c r="BM109" s="349">
        <v>0.17</v>
      </c>
      <c r="BN109" s="349">
        <v>0.3</v>
      </c>
      <c r="BO109" s="349">
        <v>0.19</v>
      </c>
      <c r="BP109" s="350">
        <f t="shared" si="29"/>
        <v>2.07</v>
      </c>
      <c r="BQ109" s="349">
        <v>0.1</v>
      </c>
      <c r="BR109" s="349">
        <v>0.1</v>
      </c>
      <c r="BS109" s="349">
        <v>0.51</v>
      </c>
      <c r="BT109" s="349">
        <v>0.57</v>
      </c>
      <c r="BU109" s="349">
        <v>0.2</v>
      </c>
      <c r="BV109" s="350">
        <f t="shared" si="30"/>
        <v>1.48</v>
      </c>
      <c r="BW109" s="349">
        <v>0.83</v>
      </c>
      <c r="BX109" s="349">
        <v>0.51</v>
      </c>
      <c r="BY109" s="349">
        <v>0.15</v>
      </c>
      <c r="BZ109" s="349">
        <v>0.41</v>
      </c>
      <c r="CA109" s="350">
        <f t="shared" si="31"/>
        <v>1.9</v>
      </c>
      <c r="CB109" s="349">
        <v>0.23</v>
      </c>
      <c r="CC109" s="349">
        <v>4.35</v>
      </c>
      <c r="CD109" s="350">
        <f t="shared" si="32"/>
        <v>4.58</v>
      </c>
      <c r="CE109" s="350">
        <v>0.09</v>
      </c>
      <c r="CF109" s="350">
        <v>0.02</v>
      </c>
      <c r="CG109" s="349">
        <v>1.09</v>
      </c>
      <c r="CH109" s="349">
        <v>2.68</v>
      </c>
      <c r="CI109" s="349">
        <v>4.68</v>
      </c>
      <c r="CJ109" s="349">
        <v>1.2</v>
      </c>
      <c r="CK109" s="349">
        <v>0.8</v>
      </c>
      <c r="CL109" s="350">
        <f t="shared" si="33"/>
        <v>10.45</v>
      </c>
      <c r="CM109" s="349">
        <v>1.5</v>
      </c>
      <c r="CN109" s="349">
        <v>1.49</v>
      </c>
      <c r="CO109" s="350">
        <f t="shared" si="34"/>
        <v>2.99</v>
      </c>
      <c r="CP109" s="373">
        <f t="shared" si="35"/>
        <v>36.78</v>
      </c>
      <c r="CQ109" s="350">
        <f t="shared" si="36"/>
        <v>43.4</v>
      </c>
      <c r="CR109" s="292"/>
      <c r="CS109" s="292"/>
      <c r="CT109" s="292"/>
    </row>
    <row r="110" spans="1:98" ht="12.75">
      <c r="A110" s="246">
        <v>102</v>
      </c>
      <c r="B110" s="235" t="str">
        <f>Характеристика!B115</f>
        <v>Полярная         20</v>
      </c>
      <c r="C110" s="266">
        <v>2557</v>
      </c>
      <c r="D110" s="74">
        <v>0.04</v>
      </c>
      <c r="E110" s="348">
        <v>0.06</v>
      </c>
      <c r="F110" s="349">
        <v>0.07</v>
      </c>
      <c r="G110" s="350">
        <f t="shared" si="38"/>
        <v>0.17</v>
      </c>
      <c r="H110" s="350">
        <v>0.15</v>
      </c>
      <c r="I110" s="349">
        <v>0.12</v>
      </c>
      <c r="J110" s="74">
        <v>0.04</v>
      </c>
      <c r="K110" s="349">
        <v>0.14</v>
      </c>
      <c r="L110" s="350">
        <f t="shared" si="19"/>
        <v>0.3</v>
      </c>
      <c r="M110" s="349">
        <v>0.05</v>
      </c>
      <c r="N110" s="349">
        <v>0.05</v>
      </c>
      <c r="O110" s="349">
        <v>0.05</v>
      </c>
      <c r="P110" s="349">
        <v>0.14</v>
      </c>
      <c r="Q110" s="350">
        <f t="shared" si="20"/>
        <v>0.29</v>
      </c>
      <c r="R110" s="349">
        <v>0.15</v>
      </c>
      <c r="S110" s="349">
        <v>0.14</v>
      </c>
      <c r="T110" s="350">
        <f t="shared" si="21"/>
        <v>0.29</v>
      </c>
      <c r="U110" s="349">
        <v>0.06</v>
      </c>
      <c r="V110" s="349">
        <v>0.02</v>
      </c>
      <c r="W110" s="349">
        <v>0.02</v>
      </c>
      <c r="X110" s="349">
        <v>0.12</v>
      </c>
      <c r="Y110" s="349">
        <v>0.21</v>
      </c>
      <c r="Z110" s="349">
        <v>0.15</v>
      </c>
      <c r="AA110" s="350">
        <f t="shared" si="22"/>
        <v>0.58</v>
      </c>
      <c r="AB110" s="349">
        <v>0.02</v>
      </c>
      <c r="AC110" s="349">
        <v>0.05</v>
      </c>
      <c r="AD110" s="349">
        <v>0.16</v>
      </c>
      <c r="AE110" s="350">
        <f t="shared" si="23"/>
        <v>0.23</v>
      </c>
      <c r="AF110" s="349">
        <v>0.04</v>
      </c>
      <c r="AG110" s="349">
        <v>0.04</v>
      </c>
      <c r="AH110" s="349">
        <v>0.15</v>
      </c>
      <c r="AI110" s="349">
        <v>0.15</v>
      </c>
      <c r="AJ110" s="349">
        <v>0.15</v>
      </c>
      <c r="AK110" s="350">
        <f t="shared" si="24"/>
        <v>0.53</v>
      </c>
      <c r="AL110" s="350">
        <v>0.03</v>
      </c>
      <c r="AM110" s="350">
        <v>0.2</v>
      </c>
      <c r="AN110" s="349">
        <v>0.04</v>
      </c>
      <c r="AO110" s="349">
        <v>0.14</v>
      </c>
      <c r="AP110" s="350">
        <f t="shared" si="25"/>
        <v>0.18</v>
      </c>
      <c r="AQ110" s="349">
        <v>0.16</v>
      </c>
      <c r="AR110" s="349">
        <v>0.16</v>
      </c>
      <c r="AS110" s="350">
        <f t="shared" si="26"/>
        <v>0.32</v>
      </c>
      <c r="AT110" s="349">
        <v>0.13</v>
      </c>
      <c r="AU110" s="349">
        <v>0.28</v>
      </c>
      <c r="AV110" s="350">
        <f t="shared" si="27"/>
        <v>0.41</v>
      </c>
      <c r="AW110" s="349">
        <v>0.25</v>
      </c>
      <c r="AX110" s="349">
        <v>0.35</v>
      </c>
      <c r="AY110" s="349">
        <v>0.73</v>
      </c>
      <c r="AZ110" s="349">
        <v>0.69</v>
      </c>
      <c r="BA110" s="349">
        <v>0.45</v>
      </c>
      <c r="BB110" s="349">
        <v>0.45</v>
      </c>
      <c r="BC110" s="349">
        <v>0.1</v>
      </c>
      <c r="BD110" s="349">
        <v>0.39</v>
      </c>
      <c r="BE110" s="349">
        <v>0.9</v>
      </c>
      <c r="BF110" s="349">
        <v>0.35</v>
      </c>
      <c r="BG110" s="349">
        <v>0.4</v>
      </c>
      <c r="BH110" s="349">
        <v>0.9</v>
      </c>
      <c r="BI110" s="350">
        <f t="shared" si="28"/>
        <v>5.96</v>
      </c>
      <c r="BJ110" s="350">
        <v>2.89</v>
      </c>
      <c r="BK110" s="350">
        <v>0.3</v>
      </c>
      <c r="BL110" s="349">
        <v>1.33</v>
      </c>
      <c r="BM110" s="349">
        <v>0.17</v>
      </c>
      <c r="BN110" s="349">
        <v>0.3</v>
      </c>
      <c r="BO110" s="349">
        <v>0.09</v>
      </c>
      <c r="BP110" s="350">
        <f t="shared" si="29"/>
        <v>1.89</v>
      </c>
      <c r="BQ110" s="349">
        <v>0.09</v>
      </c>
      <c r="BR110" s="349">
        <v>0.09</v>
      </c>
      <c r="BS110" s="349">
        <v>0.49</v>
      </c>
      <c r="BT110" s="349">
        <v>0.58</v>
      </c>
      <c r="BU110" s="349">
        <v>0.2</v>
      </c>
      <c r="BV110" s="350">
        <f t="shared" si="30"/>
        <v>1.45</v>
      </c>
      <c r="BW110" s="349">
        <v>0.81</v>
      </c>
      <c r="BX110" s="349">
        <v>0.49</v>
      </c>
      <c r="BY110" s="349">
        <v>0.16</v>
      </c>
      <c r="BZ110" s="349">
        <v>0.39</v>
      </c>
      <c r="CA110" s="350">
        <f t="shared" si="31"/>
        <v>1.85</v>
      </c>
      <c r="CB110" s="349">
        <v>0.36</v>
      </c>
      <c r="CC110" s="349">
        <v>4.86</v>
      </c>
      <c r="CD110" s="350">
        <f t="shared" si="32"/>
        <v>5.22</v>
      </c>
      <c r="CE110" s="350">
        <v>0.07</v>
      </c>
      <c r="CF110" s="350">
        <v>0.02</v>
      </c>
      <c r="CG110" s="349">
        <v>1.09</v>
      </c>
      <c r="CH110" s="349">
        <v>2.17</v>
      </c>
      <c r="CI110" s="349">
        <v>4.17</v>
      </c>
      <c r="CJ110" s="349">
        <v>1.2</v>
      </c>
      <c r="CK110" s="349">
        <v>0.8</v>
      </c>
      <c r="CL110" s="350">
        <f t="shared" si="33"/>
        <v>9.43</v>
      </c>
      <c r="CM110" s="349">
        <v>1.5</v>
      </c>
      <c r="CN110" s="349">
        <v>1.49</v>
      </c>
      <c r="CO110" s="350">
        <f t="shared" si="34"/>
        <v>2.99</v>
      </c>
      <c r="CP110" s="373">
        <f t="shared" si="35"/>
        <v>35.75</v>
      </c>
      <c r="CQ110" s="350">
        <f t="shared" si="36"/>
        <v>42.19</v>
      </c>
      <c r="CR110" s="292"/>
      <c r="CS110" s="292"/>
      <c r="CT110" s="292"/>
    </row>
    <row r="111" spans="1:98" ht="12.75">
      <c r="A111" s="246">
        <v>103</v>
      </c>
      <c r="B111" s="235" t="str">
        <f>Характеристика!B116</f>
        <v>Полярная         22</v>
      </c>
      <c r="C111" s="266">
        <v>2111.1</v>
      </c>
      <c r="D111" s="74">
        <v>0.04</v>
      </c>
      <c r="E111" s="348">
        <v>0.06</v>
      </c>
      <c r="F111" s="349">
        <v>0.05</v>
      </c>
      <c r="G111" s="350">
        <f t="shared" si="38"/>
        <v>0.15</v>
      </c>
      <c r="H111" s="350">
        <v>0.14</v>
      </c>
      <c r="I111" s="349">
        <v>0.12</v>
      </c>
      <c r="J111" s="74">
        <v>0.04</v>
      </c>
      <c r="K111" s="349">
        <v>0.13</v>
      </c>
      <c r="L111" s="350">
        <f t="shared" si="19"/>
        <v>0.29</v>
      </c>
      <c r="M111" s="349">
        <v>0.05</v>
      </c>
      <c r="N111" s="349">
        <v>0.05</v>
      </c>
      <c r="O111" s="349">
        <v>0.05</v>
      </c>
      <c r="P111" s="349">
        <v>0.13</v>
      </c>
      <c r="Q111" s="350">
        <f t="shared" si="20"/>
        <v>0.28</v>
      </c>
      <c r="R111" s="349">
        <v>0.15</v>
      </c>
      <c r="S111" s="349">
        <v>0.13</v>
      </c>
      <c r="T111" s="350">
        <f t="shared" si="21"/>
        <v>0.28</v>
      </c>
      <c r="U111" s="349">
        <v>0.06</v>
      </c>
      <c r="V111" s="349">
        <v>0.02</v>
      </c>
      <c r="W111" s="349">
        <v>0.02</v>
      </c>
      <c r="X111" s="349">
        <v>0.12</v>
      </c>
      <c r="Y111" s="349">
        <v>0.21</v>
      </c>
      <c r="Z111" s="349">
        <v>0.14</v>
      </c>
      <c r="AA111" s="350">
        <f t="shared" si="22"/>
        <v>0.57</v>
      </c>
      <c r="AB111" s="349">
        <v>0.02</v>
      </c>
      <c r="AC111" s="349">
        <v>0.05</v>
      </c>
      <c r="AD111" s="349">
        <v>0.15</v>
      </c>
      <c r="AE111" s="350">
        <f t="shared" si="23"/>
        <v>0.22</v>
      </c>
      <c r="AF111" s="349">
        <v>0.04</v>
      </c>
      <c r="AG111" s="349">
        <v>0.04</v>
      </c>
      <c r="AH111" s="349">
        <v>0.15</v>
      </c>
      <c r="AI111" s="349">
        <v>0.15</v>
      </c>
      <c r="AJ111" s="349">
        <v>0.15</v>
      </c>
      <c r="AK111" s="350">
        <f t="shared" si="24"/>
        <v>0.53</v>
      </c>
      <c r="AL111" s="350">
        <v>0.03</v>
      </c>
      <c r="AM111" s="350">
        <v>0.19</v>
      </c>
      <c r="AN111" s="349">
        <v>0.04</v>
      </c>
      <c r="AO111" s="349">
        <v>0.13</v>
      </c>
      <c r="AP111" s="350">
        <f t="shared" si="25"/>
        <v>0.17</v>
      </c>
      <c r="AQ111" s="349">
        <v>0.16</v>
      </c>
      <c r="AR111" s="349">
        <v>0.16</v>
      </c>
      <c r="AS111" s="350">
        <f t="shared" si="26"/>
        <v>0.32</v>
      </c>
      <c r="AT111" s="349">
        <v>0.13</v>
      </c>
      <c r="AU111" s="349">
        <v>0.27</v>
      </c>
      <c r="AV111" s="350">
        <f t="shared" si="27"/>
        <v>0.4</v>
      </c>
      <c r="AW111" s="349">
        <v>0.25</v>
      </c>
      <c r="AX111" s="349">
        <v>0.35</v>
      </c>
      <c r="AY111" s="349">
        <v>0.76</v>
      </c>
      <c r="AZ111" s="349">
        <v>0.72</v>
      </c>
      <c r="BA111" s="349">
        <v>0.45</v>
      </c>
      <c r="BB111" s="349">
        <v>0.45</v>
      </c>
      <c r="BC111" s="349">
        <v>0.1</v>
      </c>
      <c r="BD111" s="349">
        <v>0.39</v>
      </c>
      <c r="BE111" s="349">
        <v>0.9</v>
      </c>
      <c r="BF111" s="349">
        <v>0.35</v>
      </c>
      <c r="BG111" s="349">
        <v>0.4</v>
      </c>
      <c r="BH111" s="349">
        <v>0.9</v>
      </c>
      <c r="BI111" s="350">
        <f t="shared" si="28"/>
        <v>6.02</v>
      </c>
      <c r="BJ111" s="350">
        <v>2.89</v>
      </c>
      <c r="BK111" s="350">
        <v>0.3</v>
      </c>
      <c r="BL111" s="349">
        <v>1.35</v>
      </c>
      <c r="BM111" s="349">
        <v>0.17</v>
      </c>
      <c r="BN111" s="349">
        <v>0.3</v>
      </c>
      <c r="BO111" s="349">
        <v>0.17</v>
      </c>
      <c r="BP111" s="350">
        <f t="shared" si="29"/>
        <v>1.99</v>
      </c>
      <c r="BQ111" s="349">
        <v>0.1</v>
      </c>
      <c r="BR111" s="349">
        <v>0.1</v>
      </c>
      <c r="BS111" s="349">
        <v>0.52</v>
      </c>
      <c r="BT111" s="349">
        <v>0.58</v>
      </c>
      <c r="BU111" s="349">
        <v>0.2</v>
      </c>
      <c r="BV111" s="350">
        <f t="shared" si="30"/>
        <v>1.5</v>
      </c>
      <c r="BW111" s="349">
        <v>0.84</v>
      </c>
      <c r="BX111" s="349">
        <v>0.52</v>
      </c>
      <c r="BY111" s="349">
        <v>0.16</v>
      </c>
      <c r="BZ111" s="349">
        <v>0.42</v>
      </c>
      <c r="CA111" s="350">
        <f t="shared" si="31"/>
        <v>1.94</v>
      </c>
      <c r="CB111" s="349">
        <v>0.34</v>
      </c>
      <c r="CC111" s="349">
        <v>4.28</v>
      </c>
      <c r="CD111" s="350">
        <f t="shared" si="32"/>
        <v>4.62</v>
      </c>
      <c r="CE111" s="350">
        <v>0.05</v>
      </c>
      <c r="CF111" s="350">
        <v>0.02</v>
      </c>
      <c r="CG111" s="349">
        <v>1.09</v>
      </c>
      <c r="CH111" s="349">
        <v>2.54</v>
      </c>
      <c r="CI111" s="349">
        <v>4.55</v>
      </c>
      <c r="CJ111" s="349">
        <v>1.2</v>
      </c>
      <c r="CK111" s="349">
        <v>0.8</v>
      </c>
      <c r="CL111" s="350">
        <f t="shared" si="33"/>
        <v>10.18</v>
      </c>
      <c r="CM111" s="349">
        <v>1.5</v>
      </c>
      <c r="CN111" s="349">
        <v>1.49</v>
      </c>
      <c r="CO111" s="350">
        <f t="shared" si="34"/>
        <v>2.99</v>
      </c>
      <c r="CP111" s="373">
        <f t="shared" si="35"/>
        <v>36.07</v>
      </c>
      <c r="CQ111" s="350">
        <f t="shared" si="36"/>
        <v>42.56</v>
      </c>
      <c r="CR111" s="292"/>
      <c r="CS111" s="292"/>
      <c r="CT111" s="292"/>
    </row>
    <row r="112" spans="1:98" ht="16.5" customHeight="1">
      <c r="A112" s="246">
        <v>104</v>
      </c>
      <c r="B112" s="235" t="str">
        <f>Характеристика!B117</f>
        <v>Полярная        18</v>
      </c>
      <c r="C112" s="266">
        <v>1051.7</v>
      </c>
      <c r="D112" s="74">
        <v>0.04</v>
      </c>
      <c r="E112" s="348">
        <v>0.06</v>
      </c>
      <c r="F112" s="349">
        <v>0.01</v>
      </c>
      <c r="G112" s="350">
        <f t="shared" si="38"/>
        <v>0.11</v>
      </c>
      <c r="H112" s="350">
        <v>0.14</v>
      </c>
      <c r="I112" s="349">
        <v>0.12</v>
      </c>
      <c r="J112" s="74">
        <v>0.04</v>
      </c>
      <c r="K112" s="349">
        <v>0.13</v>
      </c>
      <c r="L112" s="350">
        <f t="shared" si="19"/>
        <v>0.29</v>
      </c>
      <c r="M112" s="349">
        <v>0.05</v>
      </c>
      <c r="N112" s="349">
        <v>0.05</v>
      </c>
      <c r="O112" s="349">
        <v>0.05</v>
      </c>
      <c r="P112" s="349">
        <v>0.13</v>
      </c>
      <c r="Q112" s="350">
        <f t="shared" si="20"/>
        <v>0.28</v>
      </c>
      <c r="R112" s="349">
        <v>0.14</v>
      </c>
      <c r="S112" s="349">
        <v>0.13</v>
      </c>
      <c r="T112" s="350">
        <f t="shared" si="21"/>
        <v>0.27</v>
      </c>
      <c r="U112" s="349">
        <v>0.06</v>
      </c>
      <c r="V112" s="349">
        <v>0.02</v>
      </c>
      <c r="W112" s="349">
        <v>0.02</v>
      </c>
      <c r="X112" s="349">
        <v>0.12</v>
      </c>
      <c r="Y112" s="349">
        <v>0.21</v>
      </c>
      <c r="Z112" s="349">
        <v>0.14</v>
      </c>
      <c r="AA112" s="350">
        <f t="shared" si="22"/>
        <v>0.57</v>
      </c>
      <c r="AB112" s="349">
        <v>0.02</v>
      </c>
      <c r="AC112" s="349">
        <v>0.05</v>
      </c>
      <c r="AD112" s="349">
        <v>0.15</v>
      </c>
      <c r="AE112" s="350">
        <f t="shared" si="23"/>
        <v>0.22</v>
      </c>
      <c r="AF112" s="349">
        <v>0.04</v>
      </c>
      <c r="AG112" s="349">
        <v>0.04</v>
      </c>
      <c r="AH112" s="349">
        <v>0.14</v>
      </c>
      <c r="AI112" s="349">
        <v>0.14</v>
      </c>
      <c r="AJ112" s="349">
        <v>0.14</v>
      </c>
      <c r="AK112" s="350">
        <f t="shared" si="24"/>
        <v>0.5</v>
      </c>
      <c r="AL112" s="350">
        <v>0.03</v>
      </c>
      <c r="AM112" s="350">
        <v>0.19</v>
      </c>
      <c r="AN112" s="349">
        <v>0.04</v>
      </c>
      <c r="AO112" s="349">
        <v>0.13</v>
      </c>
      <c r="AP112" s="350">
        <f t="shared" si="25"/>
        <v>0.17</v>
      </c>
      <c r="AQ112" s="349">
        <v>0.16</v>
      </c>
      <c r="AR112" s="349">
        <v>0.16</v>
      </c>
      <c r="AS112" s="350">
        <f t="shared" si="26"/>
        <v>0.32</v>
      </c>
      <c r="AT112" s="349">
        <v>0.13</v>
      </c>
      <c r="AU112" s="349">
        <v>0.27</v>
      </c>
      <c r="AV112" s="350">
        <f t="shared" si="27"/>
        <v>0.4</v>
      </c>
      <c r="AW112" s="349">
        <v>0.26</v>
      </c>
      <c r="AX112" s="349">
        <v>0.36</v>
      </c>
      <c r="AY112" s="349">
        <v>0.68</v>
      </c>
      <c r="AZ112" s="349">
        <v>0.64</v>
      </c>
      <c r="BA112" s="349">
        <v>0.46</v>
      </c>
      <c r="BB112" s="349">
        <v>0.46</v>
      </c>
      <c r="BC112" s="349">
        <v>0.1</v>
      </c>
      <c r="BD112" s="349">
        <v>0.4</v>
      </c>
      <c r="BE112" s="349">
        <v>0.92</v>
      </c>
      <c r="BF112" s="349">
        <v>0.36</v>
      </c>
      <c r="BG112" s="349">
        <v>0.41</v>
      </c>
      <c r="BH112" s="349">
        <v>0.92</v>
      </c>
      <c r="BI112" s="350">
        <f t="shared" si="28"/>
        <v>5.97</v>
      </c>
      <c r="BJ112" s="350">
        <v>2.89</v>
      </c>
      <c r="BK112" s="350">
        <v>0.3</v>
      </c>
      <c r="BL112" s="349">
        <v>1.53</v>
      </c>
      <c r="BM112" s="349">
        <v>0.17</v>
      </c>
      <c r="BN112" s="349">
        <v>0.3</v>
      </c>
      <c r="BO112" s="349">
        <v>0.22</v>
      </c>
      <c r="BP112" s="350">
        <f t="shared" si="29"/>
        <v>2.22</v>
      </c>
      <c r="BQ112" s="349">
        <v>0.19</v>
      </c>
      <c r="BR112" s="349">
        <v>0.19</v>
      </c>
      <c r="BS112" s="349">
        <v>0.44</v>
      </c>
      <c r="BT112" s="349">
        <v>0.59</v>
      </c>
      <c r="BU112" s="349">
        <v>0.2</v>
      </c>
      <c r="BV112" s="350">
        <f t="shared" si="30"/>
        <v>1.61</v>
      </c>
      <c r="BW112" s="349">
        <v>0.76</v>
      </c>
      <c r="BX112" s="349">
        <v>0.44</v>
      </c>
      <c r="BY112" s="349">
        <v>0.17</v>
      </c>
      <c r="BZ112" s="349">
        <v>0.34</v>
      </c>
      <c r="CA112" s="350">
        <f t="shared" si="31"/>
        <v>1.71</v>
      </c>
      <c r="CB112" s="349">
        <v>0.16</v>
      </c>
      <c r="CC112" s="349">
        <v>4.94</v>
      </c>
      <c r="CD112" s="350">
        <f t="shared" si="32"/>
        <v>5.1</v>
      </c>
      <c r="CE112" s="350">
        <v>0.08</v>
      </c>
      <c r="CF112" s="350">
        <v>0.02</v>
      </c>
      <c r="CG112" s="349">
        <v>1.09</v>
      </c>
      <c r="CH112" s="349">
        <v>2.95</v>
      </c>
      <c r="CI112" s="349">
        <v>4.94</v>
      </c>
      <c r="CJ112" s="349">
        <v>1.2</v>
      </c>
      <c r="CK112" s="349">
        <v>0.8</v>
      </c>
      <c r="CL112" s="350">
        <f t="shared" si="33"/>
        <v>10.98</v>
      </c>
      <c r="CM112" s="349">
        <v>1.5</v>
      </c>
      <c r="CN112" s="349">
        <v>1.49</v>
      </c>
      <c r="CO112" s="350">
        <f t="shared" si="34"/>
        <v>2.99</v>
      </c>
      <c r="CP112" s="373">
        <f t="shared" si="35"/>
        <v>37.36</v>
      </c>
      <c r="CQ112" s="350">
        <f t="shared" si="36"/>
        <v>44.08</v>
      </c>
      <c r="CR112" s="292"/>
      <c r="CS112" s="292"/>
      <c r="CT112" s="292"/>
    </row>
    <row r="113" spans="1:98" ht="12.75">
      <c r="A113" s="246">
        <v>105</v>
      </c>
      <c r="B113" s="235" t="str">
        <f>Характеристика!B118</f>
        <v>Рультытегина    13</v>
      </c>
      <c r="C113" s="266">
        <v>2052.3</v>
      </c>
      <c r="D113" s="74">
        <v>0.04</v>
      </c>
      <c r="E113" s="348">
        <v>0.06</v>
      </c>
      <c r="F113" s="349">
        <v>0.09</v>
      </c>
      <c r="G113" s="350">
        <f t="shared" si="38"/>
        <v>0.19</v>
      </c>
      <c r="H113" s="350">
        <v>0.15</v>
      </c>
      <c r="I113" s="349">
        <v>0.12</v>
      </c>
      <c r="J113" s="74">
        <v>0.04</v>
      </c>
      <c r="K113" s="349">
        <v>0.14</v>
      </c>
      <c r="L113" s="350">
        <f t="shared" si="19"/>
        <v>0.3</v>
      </c>
      <c r="M113" s="349">
        <v>0.05</v>
      </c>
      <c r="N113" s="349">
        <v>0.05</v>
      </c>
      <c r="O113" s="349">
        <v>0.05</v>
      </c>
      <c r="P113" s="349">
        <v>0.14</v>
      </c>
      <c r="Q113" s="350">
        <f t="shared" si="20"/>
        <v>0.29</v>
      </c>
      <c r="R113" s="349">
        <v>0.15</v>
      </c>
      <c r="S113" s="349">
        <v>0.14</v>
      </c>
      <c r="T113" s="350">
        <f t="shared" si="21"/>
        <v>0.29</v>
      </c>
      <c r="U113" s="349">
        <v>0.06</v>
      </c>
      <c r="V113" s="349">
        <v>0.02</v>
      </c>
      <c r="W113" s="349">
        <v>0.02</v>
      </c>
      <c r="X113" s="349">
        <v>0.12</v>
      </c>
      <c r="Y113" s="349">
        <v>0.21</v>
      </c>
      <c r="Z113" s="349">
        <v>0.15</v>
      </c>
      <c r="AA113" s="350">
        <f t="shared" si="22"/>
        <v>0.58</v>
      </c>
      <c r="AB113" s="349">
        <v>0.02</v>
      </c>
      <c r="AC113" s="349">
        <v>0.05</v>
      </c>
      <c r="AD113" s="349">
        <v>0.16</v>
      </c>
      <c r="AE113" s="350">
        <f t="shared" si="23"/>
        <v>0.23</v>
      </c>
      <c r="AF113" s="349">
        <v>0.04</v>
      </c>
      <c r="AG113" s="349">
        <v>0.04</v>
      </c>
      <c r="AH113" s="349">
        <v>0.15</v>
      </c>
      <c r="AI113" s="349">
        <v>0.15</v>
      </c>
      <c r="AJ113" s="349">
        <v>0.15</v>
      </c>
      <c r="AK113" s="350">
        <f t="shared" si="24"/>
        <v>0.53</v>
      </c>
      <c r="AL113" s="350">
        <v>0.03</v>
      </c>
      <c r="AM113" s="350">
        <v>0.2</v>
      </c>
      <c r="AN113" s="349">
        <v>0.04</v>
      </c>
      <c r="AO113" s="349">
        <v>0.14</v>
      </c>
      <c r="AP113" s="350">
        <f t="shared" si="25"/>
        <v>0.18</v>
      </c>
      <c r="AQ113" s="349">
        <v>0.16</v>
      </c>
      <c r="AR113" s="349">
        <v>0.16</v>
      </c>
      <c r="AS113" s="350">
        <f t="shared" si="26"/>
        <v>0.32</v>
      </c>
      <c r="AT113" s="349">
        <v>0.13</v>
      </c>
      <c r="AU113" s="349">
        <v>0.28</v>
      </c>
      <c r="AV113" s="350">
        <f t="shared" si="27"/>
        <v>0.41</v>
      </c>
      <c r="AW113" s="349">
        <v>0.34</v>
      </c>
      <c r="AX113" s="349">
        <v>0.44</v>
      </c>
      <c r="AY113" s="349">
        <v>0.78</v>
      </c>
      <c r="AZ113" s="349">
        <v>0.74</v>
      </c>
      <c r="BA113" s="349">
        <v>0.54</v>
      </c>
      <c r="BB113" s="349">
        <v>0.54</v>
      </c>
      <c r="BC113" s="349">
        <v>0.1</v>
      </c>
      <c r="BD113" s="349">
        <v>0.48</v>
      </c>
      <c r="BE113" s="349">
        <v>1.08</v>
      </c>
      <c r="BF113" s="349">
        <v>0.44</v>
      </c>
      <c r="BG113" s="349">
        <v>0.49</v>
      </c>
      <c r="BH113" s="349">
        <v>1.08</v>
      </c>
      <c r="BI113" s="350">
        <f t="shared" si="28"/>
        <v>7.05</v>
      </c>
      <c r="BJ113" s="350">
        <v>2.89</v>
      </c>
      <c r="BK113" s="350">
        <v>0.3</v>
      </c>
      <c r="BL113" s="349">
        <v>1.41</v>
      </c>
      <c r="BM113" s="349">
        <v>0.17</v>
      </c>
      <c r="BN113" s="349">
        <v>0.3</v>
      </c>
      <c r="BO113" s="349">
        <v>0.24</v>
      </c>
      <c r="BP113" s="350">
        <f t="shared" si="29"/>
        <v>2.12</v>
      </c>
      <c r="BQ113" s="349">
        <v>0.11</v>
      </c>
      <c r="BR113" s="349">
        <v>0.11</v>
      </c>
      <c r="BS113" s="349">
        <v>0.54</v>
      </c>
      <c r="BT113" s="349">
        <v>0.52</v>
      </c>
      <c r="BU113" s="349">
        <v>0.2</v>
      </c>
      <c r="BV113" s="350">
        <f t="shared" si="30"/>
        <v>1.48</v>
      </c>
      <c r="BW113" s="349">
        <v>0.86</v>
      </c>
      <c r="BX113" s="349">
        <v>0.54</v>
      </c>
      <c r="BY113" s="349">
        <v>0.1</v>
      </c>
      <c r="BZ113" s="349">
        <v>0.44</v>
      </c>
      <c r="CA113" s="350">
        <f t="shared" si="31"/>
        <v>1.94</v>
      </c>
      <c r="CB113" s="349">
        <v>0.26</v>
      </c>
      <c r="CC113" s="349">
        <v>4.49</v>
      </c>
      <c r="CD113" s="350">
        <f t="shared" si="32"/>
        <v>4.75</v>
      </c>
      <c r="CE113" s="350">
        <v>0.09</v>
      </c>
      <c r="CF113" s="350">
        <v>0.02</v>
      </c>
      <c r="CG113" s="349">
        <v>1.09</v>
      </c>
      <c r="CH113" s="349">
        <v>2.78</v>
      </c>
      <c r="CI113" s="349">
        <v>4.75</v>
      </c>
      <c r="CJ113" s="349">
        <v>1.2</v>
      </c>
      <c r="CK113" s="349">
        <v>0.8</v>
      </c>
      <c r="CL113" s="350">
        <f t="shared" si="33"/>
        <v>10.62</v>
      </c>
      <c r="CM113" s="349">
        <v>1.5</v>
      </c>
      <c r="CN113" s="349">
        <v>1.49</v>
      </c>
      <c r="CO113" s="350">
        <f t="shared" si="34"/>
        <v>2.99</v>
      </c>
      <c r="CP113" s="373">
        <f t="shared" si="35"/>
        <v>37.95</v>
      </c>
      <c r="CQ113" s="350">
        <f t="shared" si="36"/>
        <v>44.78</v>
      </c>
      <c r="CR113" s="292"/>
      <c r="CS113" s="292"/>
      <c r="CT113" s="292"/>
    </row>
    <row r="114" spans="1:98" ht="12.75">
      <c r="A114" s="246">
        <v>106</v>
      </c>
      <c r="B114" s="235" t="str">
        <f>Характеристика!B119</f>
        <v>Рультытегина    15</v>
      </c>
      <c r="C114" s="266">
        <v>1898.4</v>
      </c>
      <c r="D114" s="74">
        <v>0.04</v>
      </c>
      <c r="E114" s="348">
        <v>0.06</v>
      </c>
      <c r="F114" s="349">
        <v>0.1</v>
      </c>
      <c r="G114" s="350">
        <f t="shared" si="38"/>
        <v>0.2</v>
      </c>
      <c r="H114" s="350">
        <v>0.15</v>
      </c>
      <c r="I114" s="349">
        <v>0.12</v>
      </c>
      <c r="J114" s="74">
        <v>0.04</v>
      </c>
      <c r="K114" s="349">
        <v>0.14</v>
      </c>
      <c r="L114" s="350">
        <f t="shared" si="19"/>
        <v>0.3</v>
      </c>
      <c r="M114" s="349">
        <v>0.05</v>
      </c>
      <c r="N114" s="349">
        <v>0.05</v>
      </c>
      <c r="O114" s="349">
        <v>0.05</v>
      </c>
      <c r="P114" s="349">
        <v>0.14</v>
      </c>
      <c r="Q114" s="350">
        <f t="shared" si="20"/>
        <v>0.29</v>
      </c>
      <c r="R114" s="349">
        <v>0.15</v>
      </c>
      <c r="S114" s="349">
        <v>0.14</v>
      </c>
      <c r="T114" s="350">
        <f t="shared" si="21"/>
        <v>0.29</v>
      </c>
      <c r="U114" s="349">
        <v>0.06</v>
      </c>
      <c r="V114" s="349">
        <v>0.02</v>
      </c>
      <c r="W114" s="349">
        <v>0.02</v>
      </c>
      <c r="X114" s="349">
        <v>0.12</v>
      </c>
      <c r="Y114" s="349">
        <v>0.21</v>
      </c>
      <c r="Z114" s="349">
        <v>0.15</v>
      </c>
      <c r="AA114" s="350">
        <f t="shared" si="22"/>
        <v>0.58</v>
      </c>
      <c r="AB114" s="349">
        <v>0.02</v>
      </c>
      <c r="AC114" s="349">
        <v>0.05</v>
      </c>
      <c r="AD114" s="349">
        <v>0.16</v>
      </c>
      <c r="AE114" s="350">
        <f t="shared" si="23"/>
        <v>0.23</v>
      </c>
      <c r="AF114" s="349">
        <v>0.04</v>
      </c>
      <c r="AG114" s="349">
        <v>0.04</v>
      </c>
      <c r="AH114" s="349">
        <v>0.15</v>
      </c>
      <c r="AI114" s="349">
        <v>0.15</v>
      </c>
      <c r="AJ114" s="349">
        <v>0.15</v>
      </c>
      <c r="AK114" s="350">
        <f t="shared" si="24"/>
        <v>0.53</v>
      </c>
      <c r="AL114" s="350">
        <v>0.03</v>
      </c>
      <c r="AM114" s="350">
        <v>0.2</v>
      </c>
      <c r="AN114" s="349">
        <v>0.04</v>
      </c>
      <c r="AO114" s="349">
        <v>0.14</v>
      </c>
      <c r="AP114" s="350">
        <f t="shared" si="25"/>
        <v>0.18</v>
      </c>
      <c r="AQ114" s="349">
        <v>0.16</v>
      </c>
      <c r="AR114" s="349">
        <v>0.16</v>
      </c>
      <c r="AS114" s="350">
        <f t="shared" si="26"/>
        <v>0.32</v>
      </c>
      <c r="AT114" s="349">
        <v>0.13</v>
      </c>
      <c r="AU114" s="349">
        <v>0.28</v>
      </c>
      <c r="AV114" s="350">
        <f t="shared" si="27"/>
        <v>0.41</v>
      </c>
      <c r="AW114" s="349">
        <v>0.34</v>
      </c>
      <c r="AX114" s="349">
        <v>0.44</v>
      </c>
      <c r="AY114" s="349">
        <v>0.73</v>
      </c>
      <c r="AZ114" s="349">
        <v>0.69</v>
      </c>
      <c r="BA114" s="349">
        <v>0.54</v>
      </c>
      <c r="BB114" s="349">
        <v>0.54</v>
      </c>
      <c r="BC114" s="349">
        <v>0.1</v>
      </c>
      <c r="BD114" s="349">
        <v>0.48</v>
      </c>
      <c r="BE114" s="349">
        <v>1.08</v>
      </c>
      <c r="BF114" s="349">
        <v>0.44</v>
      </c>
      <c r="BG114" s="349">
        <v>0.49</v>
      </c>
      <c r="BH114" s="349">
        <v>1.08</v>
      </c>
      <c r="BI114" s="350">
        <f t="shared" si="28"/>
        <v>6.95</v>
      </c>
      <c r="BJ114" s="350">
        <v>2.89</v>
      </c>
      <c r="BK114" s="350">
        <v>0.3</v>
      </c>
      <c r="BL114" s="349">
        <v>1.33</v>
      </c>
      <c r="BM114" s="349">
        <v>0.17</v>
      </c>
      <c r="BN114" s="349">
        <v>0.3</v>
      </c>
      <c r="BO114" s="349">
        <v>0.17</v>
      </c>
      <c r="BP114" s="350">
        <f t="shared" si="29"/>
        <v>1.97</v>
      </c>
      <c r="BQ114" s="349">
        <v>0.11</v>
      </c>
      <c r="BR114" s="349">
        <v>0.11</v>
      </c>
      <c r="BS114" s="349">
        <v>0.49</v>
      </c>
      <c r="BT114" s="349">
        <v>0.59</v>
      </c>
      <c r="BU114" s="349">
        <v>0.2</v>
      </c>
      <c r="BV114" s="350">
        <f t="shared" si="30"/>
        <v>1.5</v>
      </c>
      <c r="BW114" s="349">
        <v>0.81</v>
      </c>
      <c r="BX114" s="349">
        <v>0.49</v>
      </c>
      <c r="BY114" s="349">
        <v>0.17</v>
      </c>
      <c r="BZ114" s="349">
        <v>0.39</v>
      </c>
      <c r="CA114" s="350">
        <f t="shared" si="31"/>
        <v>1.86</v>
      </c>
      <c r="CB114" s="349">
        <v>0.21</v>
      </c>
      <c r="CC114" s="349">
        <v>4.14</v>
      </c>
      <c r="CD114" s="350">
        <f t="shared" si="32"/>
        <v>4.35</v>
      </c>
      <c r="CE114" s="350">
        <v>0.1</v>
      </c>
      <c r="CF114" s="350">
        <v>0.02</v>
      </c>
      <c r="CG114" s="349">
        <v>1.09</v>
      </c>
      <c r="CH114" s="349">
        <v>2.56</v>
      </c>
      <c r="CI114" s="349">
        <v>4.56</v>
      </c>
      <c r="CJ114" s="349">
        <v>1.2</v>
      </c>
      <c r="CK114" s="349">
        <v>0.8</v>
      </c>
      <c r="CL114" s="350">
        <f t="shared" si="33"/>
        <v>10.21</v>
      </c>
      <c r="CM114" s="349">
        <v>1.5</v>
      </c>
      <c r="CN114" s="349">
        <v>1.49</v>
      </c>
      <c r="CO114" s="350">
        <f t="shared" si="34"/>
        <v>2.99</v>
      </c>
      <c r="CP114" s="373">
        <f t="shared" si="35"/>
        <v>36.85</v>
      </c>
      <c r="CQ114" s="350">
        <f t="shared" si="36"/>
        <v>43.48</v>
      </c>
      <c r="CR114" s="292"/>
      <c r="CS114" s="292"/>
      <c r="CT114" s="292"/>
    </row>
    <row r="115" spans="1:98" ht="12.75">
      <c r="A115" s="246">
        <v>107</v>
      </c>
      <c r="B115" s="235" t="str">
        <f>Характеристика!B120</f>
        <v>Рультытегина    17</v>
      </c>
      <c r="C115" s="266">
        <v>1840.9</v>
      </c>
      <c r="D115" s="74">
        <v>0.05</v>
      </c>
      <c r="E115" s="348">
        <v>0.06</v>
      </c>
      <c r="F115" s="349">
        <v>0.06</v>
      </c>
      <c r="G115" s="350">
        <f t="shared" si="38"/>
        <v>0.17</v>
      </c>
      <c r="H115" s="350">
        <v>0.15</v>
      </c>
      <c r="I115" s="349">
        <v>0.12</v>
      </c>
      <c r="J115" s="74">
        <v>0.05</v>
      </c>
      <c r="K115" s="349">
        <v>0.14</v>
      </c>
      <c r="L115" s="350">
        <f t="shared" si="19"/>
        <v>0.31</v>
      </c>
      <c r="M115" s="349">
        <v>0.06</v>
      </c>
      <c r="N115" s="349">
        <v>0.06</v>
      </c>
      <c r="O115" s="349">
        <v>0.06</v>
      </c>
      <c r="P115" s="349">
        <v>0.14</v>
      </c>
      <c r="Q115" s="350">
        <f t="shared" si="20"/>
        <v>0.32</v>
      </c>
      <c r="R115" s="349">
        <v>0.15</v>
      </c>
      <c r="S115" s="349">
        <v>0.14</v>
      </c>
      <c r="T115" s="350">
        <f t="shared" si="21"/>
        <v>0.29</v>
      </c>
      <c r="U115" s="349">
        <v>0.06</v>
      </c>
      <c r="V115" s="349">
        <v>0.02</v>
      </c>
      <c r="W115" s="349">
        <v>0.02</v>
      </c>
      <c r="X115" s="349">
        <v>0.12</v>
      </c>
      <c r="Y115" s="349">
        <v>0.21</v>
      </c>
      <c r="Z115" s="349">
        <v>0.15</v>
      </c>
      <c r="AA115" s="350">
        <f t="shared" si="22"/>
        <v>0.58</v>
      </c>
      <c r="AB115" s="349">
        <v>0.02</v>
      </c>
      <c r="AC115" s="349">
        <v>0.06</v>
      </c>
      <c r="AD115" s="349">
        <v>0.16</v>
      </c>
      <c r="AE115" s="350">
        <f t="shared" si="23"/>
        <v>0.24</v>
      </c>
      <c r="AF115" s="349">
        <v>0.04</v>
      </c>
      <c r="AG115" s="349">
        <v>0.04</v>
      </c>
      <c r="AH115" s="349">
        <v>0.15</v>
      </c>
      <c r="AI115" s="349">
        <v>0.15</v>
      </c>
      <c r="AJ115" s="349">
        <v>0.15</v>
      </c>
      <c r="AK115" s="350">
        <f t="shared" si="24"/>
        <v>0.53</v>
      </c>
      <c r="AL115" s="350">
        <v>0.03</v>
      </c>
      <c r="AM115" s="350">
        <v>0.31</v>
      </c>
      <c r="AN115" s="349">
        <v>0.04</v>
      </c>
      <c r="AO115" s="349">
        <v>0.14</v>
      </c>
      <c r="AP115" s="350">
        <f t="shared" si="25"/>
        <v>0.18</v>
      </c>
      <c r="AQ115" s="349">
        <v>0.16</v>
      </c>
      <c r="AR115" s="349">
        <v>0.16</v>
      </c>
      <c r="AS115" s="350">
        <f t="shared" si="26"/>
        <v>0.32</v>
      </c>
      <c r="AT115" s="349">
        <v>0.13</v>
      </c>
      <c r="AU115" s="349">
        <v>0.31</v>
      </c>
      <c r="AV115" s="350">
        <f t="shared" si="27"/>
        <v>0.44</v>
      </c>
      <c r="AW115" s="349">
        <v>0.34</v>
      </c>
      <c r="AX115" s="349">
        <v>0.44</v>
      </c>
      <c r="AY115" s="349">
        <v>0.75</v>
      </c>
      <c r="AZ115" s="349">
        <v>0.71</v>
      </c>
      <c r="BA115" s="349">
        <v>0.54</v>
      </c>
      <c r="BB115" s="349">
        <v>0.54</v>
      </c>
      <c r="BC115" s="349">
        <v>0.1</v>
      </c>
      <c r="BD115" s="349">
        <v>0.48</v>
      </c>
      <c r="BE115" s="349">
        <v>1.08</v>
      </c>
      <c r="BF115" s="349">
        <v>0.44</v>
      </c>
      <c r="BG115" s="349">
        <v>0.49</v>
      </c>
      <c r="BH115" s="349">
        <v>1.08</v>
      </c>
      <c r="BI115" s="350">
        <f t="shared" si="28"/>
        <v>6.99</v>
      </c>
      <c r="BJ115" s="350">
        <v>2.89</v>
      </c>
      <c r="BK115" s="350">
        <v>0.3</v>
      </c>
      <c r="BL115" s="349">
        <v>1.38</v>
      </c>
      <c r="BM115" s="349">
        <v>0.17</v>
      </c>
      <c r="BN115" s="349">
        <v>0.3</v>
      </c>
      <c r="BO115" s="349">
        <v>0.22</v>
      </c>
      <c r="BP115" s="350">
        <f t="shared" si="29"/>
        <v>2.07</v>
      </c>
      <c r="BQ115" s="349">
        <v>0.11</v>
      </c>
      <c r="BR115" s="349">
        <v>0.11</v>
      </c>
      <c r="BS115" s="349">
        <v>0.51</v>
      </c>
      <c r="BT115" s="349">
        <v>0.52</v>
      </c>
      <c r="BU115" s="349">
        <v>0.2</v>
      </c>
      <c r="BV115" s="350">
        <f t="shared" si="30"/>
        <v>1.45</v>
      </c>
      <c r="BW115" s="349">
        <v>0.83</v>
      </c>
      <c r="BX115" s="349">
        <v>0.51</v>
      </c>
      <c r="BY115" s="349">
        <v>0.1</v>
      </c>
      <c r="BZ115" s="349">
        <v>0.41</v>
      </c>
      <c r="CA115" s="350">
        <f t="shared" si="31"/>
        <v>1.85</v>
      </c>
      <c r="CB115" s="349">
        <v>0.23</v>
      </c>
      <c r="CC115" s="349">
        <v>3.7</v>
      </c>
      <c r="CD115" s="350">
        <f t="shared" si="32"/>
        <v>3.93</v>
      </c>
      <c r="CE115" s="350">
        <v>0.06</v>
      </c>
      <c r="CF115" s="350">
        <v>0.02</v>
      </c>
      <c r="CG115" s="349">
        <v>1.09</v>
      </c>
      <c r="CH115" s="349">
        <v>2.65</v>
      </c>
      <c r="CI115" s="349">
        <v>4.65</v>
      </c>
      <c r="CJ115" s="349">
        <v>1.2</v>
      </c>
      <c r="CK115" s="349">
        <v>0.8</v>
      </c>
      <c r="CL115" s="350">
        <f t="shared" si="33"/>
        <v>10.39</v>
      </c>
      <c r="CM115" s="349">
        <v>1.5</v>
      </c>
      <c r="CN115" s="349">
        <v>1.49</v>
      </c>
      <c r="CO115" s="350">
        <f t="shared" si="34"/>
        <v>2.99</v>
      </c>
      <c r="CP115" s="373">
        <f t="shared" si="35"/>
        <v>36.81</v>
      </c>
      <c r="CQ115" s="350">
        <f t="shared" si="36"/>
        <v>43.44</v>
      </c>
      <c r="CR115" s="292"/>
      <c r="CS115" s="292"/>
      <c r="CT115" s="292"/>
    </row>
    <row r="116" spans="1:98" ht="12.75">
      <c r="A116" s="246">
        <v>108</v>
      </c>
      <c r="B116" s="235" t="str">
        <f>Характеристика!B121</f>
        <v>Рультытегина   2 а</v>
      </c>
      <c r="C116" s="266">
        <v>1267.4</v>
      </c>
      <c r="D116" s="74">
        <v>0.04</v>
      </c>
      <c r="E116" s="348">
        <v>0.06</v>
      </c>
      <c r="F116" s="349">
        <v>0.06</v>
      </c>
      <c r="G116" s="350">
        <f t="shared" si="38"/>
        <v>0.16</v>
      </c>
      <c r="H116" s="350">
        <v>0.16</v>
      </c>
      <c r="I116" s="349">
        <v>0.14</v>
      </c>
      <c r="J116" s="74">
        <v>0.04</v>
      </c>
      <c r="K116" s="349">
        <v>0.15</v>
      </c>
      <c r="L116" s="350">
        <f t="shared" si="19"/>
        <v>0.33</v>
      </c>
      <c r="M116" s="349">
        <v>0.05</v>
      </c>
      <c r="N116" s="349">
        <v>0.05</v>
      </c>
      <c r="O116" s="349">
        <v>0.05</v>
      </c>
      <c r="P116" s="349">
        <v>0.15</v>
      </c>
      <c r="Q116" s="350">
        <f t="shared" si="20"/>
        <v>0.3</v>
      </c>
      <c r="R116" s="349">
        <v>0.16</v>
      </c>
      <c r="S116" s="349">
        <v>0.15</v>
      </c>
      <c r="T116" s="350">
        <f t="shared" si="21"/>
        <v>0.31</v>
      </c>
      <c r="U116" s="349">
        <v>0.06</v>
      </c>
      <c r="V116" s="349">
        <v>0.02</v>
      </c>
      <c r="W116" s="349">
        <v>0.02</v>
      </c>
      <c r="X116" s="349">
        <v>0.14</v>
      </c>
      <c r="Y116" s="349">
        <v>0.35</v>
      </c>
      <c r="Z116" s="349">
        <v>0.16</v>
      </c>
      <c r="AA116" s="350">
        <f t="shared" si="22"/>
        <v>0.75</v>
      </c>
      <c r="AB116" s="349">
        <v>0.02</v>
      </c>
      <c r="AC116" s="349">
        <v>0.05</v>
      </c>
      <c r="AD116" s="349">
        <v>0.17</v>
      </c>
      <c r="AE116" s="350">
        <f t="shared" si="23"/>
        <v>0.24</v>
      </c>
      <c r="AF116" s="349">
        <v>0.04</v>
      </c>
      <c r="AG116" s="349">
        <v>0.04</v>
      </c>
      <c r="AH116" s="349">
        <v>0.16</v>
      </c>
      <c r="AI116" s="349">
        <v>0.16</v>
      </c>
      <c r="AJ116" s="349">
        <v>0.16</v>
      </c>
      <c r="AK116" s="350">
        <f t="shared" si="24"/>
        <v>0.56</v>
      </c>
      <c r="AL116" s="350">
        <v>0.03</v>
      </c>
      <c r="AM116" s="350">
        <v>0.23</v>
      </c>
      <c r="AN116" s="349">
        <v>0.04</v>
      </c>
      <c r="AO116" s="349">
        <v>0.15</v>
      </c>
      <c r="AP116" s="350">
        <f t="shared" si="25"/>
        <v>0.19</v>
      </c>
      <c r="AQ116" s="349">
        <v>0.16</v>
      </c>
      <c r="AR116" s="349">
        <v>0.16</v>
      </c>
      <c r="AS116" s="350">
        <f t="shared" si="26"/>
        <v>0.32</v>
      </c>
      <c r="AT116" s="349">
        <v>0.14</v>
      </c>
      <c r="AU116" s="349">
        <v>0.29</v>
      </c>
      <c r="AV116" s="350">
        <f t="shared" si="27"/>
        <v>0.43</v>
      </c>
      <c r="AW116" s="349">
        <v>0.31</v>
      </c>
      <c r="AX116" s="349">
        <v>0.41</v>
      </c>
      <c r="AY116" s="349">
        <v>0.73</v>
      </c>
      <c r="AZ116" s="349">
        <v>0.69</v>
      </c>
      <c r="BA116" s="349">
        <v>0.51</v>
      </c>
      <c r="BB116" s="349">
        <v>0.51</v>
      </c>
      <c r="BC116" s="349">
        <v>0.11</v>
      </c>
      <c r="BD116" s="349">
        <v>0.45</v>
      </c>
      <c r="BE116" s="349">
        <v>1.02</v>
      </c>
      <c r="BF116" s="349">
        <v>0.41</v>
      </c>
      <c r="BG116" s="349">
        <v>0.46</v>
      </c>
      <c r="BH116" s="349">
        <v>1.02</v>
      </c>
      <c r="BI116" s="350">
        <f t="shared" si="28"/>
        <v>6.63</v>
      </c>
      <c r="BJ116" s="350">
        <v>2.89</v>
      </c>
      <c r="BK116" s="350">
        <v>0.3</v>
      </c>
      <c r="BL116" s="349">
        <v>1.37</v>
      </c>
      <c r="BM116" s="349">
        <v>0.19</v>
      </c>
      <c r="BN116" s="349">
        <v>0.3</v>
      </c>
      <c r="BO116" s="349">
        <v>0.2</v>
      </c>
      <c r="BP116" s="350">
        <f t="shared" si="29"/>
        <v>2.06</v>
      </c>
      <c r="BQ116" s="349">
        <v>0.16</v>
      </c>
      <c r="BR116" s="349">
        <v>0.16</v>
      </c>
      <c r="BS116" s="349">
        <v>0.49</v>
      </c>
      <c r="BT116" s="349">
        <v>0.58</v>
      </c>
      <c r="BU116" s="349">
        <v>0.2</v>
      </c>
      <c r="BV116" s="350">
        <f t="shared" si="30"/>
        <v>1.59</v>
      </c>
      <c r="BW116" s="349">
        <v>0.81</v>
      </c>
      <c r="BX116" s="349">
        <v>0.49</v>
      </c>
      <c r="BY116" s="349">
        <v>0.16</v>
      </c>
      <c r="BZ116" s="349">
        <v>0.39</v>
      </c>
      <c r="CA116" s="350">
        <f t="shared" si="31"/>
        <v>1.85</v>
      </c>
      <c r="CB116" s="349">
        <v>0.21</v>
      </c>
      <c r="CC116" s="349">
        <v>4.79</v>
      </c>
      <c r="CD116" s="350">
        <f t="shared" si="32"/>
        <v>5</v>
      </c>
      <c r="CE116" s="350">
        <v>0.06</v>
      </c>
      <c r="CF116" s="350">
        <v>0.02</v>
      </c>
      <c r="CG116" s="349">
        <v>1.09</v>
      </c>
      <c r="CH116" s="349">
        <v>2.78</v>
      </c>
      <c r="CI116" s="349">
        <v>4.77</v>
      </c>
      <c r="CJ116" s="349">
        <v>1.2</v>
      </c>
      <c r="CK116" s="349">
        <v>0.8</v>
      </c>
      <c r="CL116" s="350">
        <f t="shared" si="33"/>
        <v>10.64</v>
      </c>
      <c r="CM116" s="349">
        <v>1.5</v>
      </c>
      <c r="CN116" s="349">
        <v>1.49</v>
      </c>
      <c r="CO116" s="350">
        <f t="shared" si="34"/>
        <v>2.99</v>
      </c>
      <c r="CP116" s="373">
        <f t="shared" si="35"/>
        <v>38.04</v>
      </c>
      <c r="CQ116" s="350">
        <f t="shared" si="36"/>
        <v>44.89</v>
      </c>
      <c r="CR116" s="292"/>
      <c r="CS116" s="292"/>
      <c r="CT116" s="292"/>
    </row>
    <row r="117" spans="1:98" ht="12.75">
      <c r="A117" s="246">
        <v>109</v>
      </c>
      <c r="B117" s="235" t="str">
        <f>Характеристика!B122</f>
        <v>Рультытенина   2 б</v>
      </c>
      <c r="C117" s="266">
        <v>1266.6</v>
      </c>
      <c r="D117" s="74">
        <v>0.04</v>
      </c>
      <c r="E117" s="348">
        <v>0.06</v>
      </c>
      <c r="F117" s="349">
        <v>0.02</v>
      </c>
      <c r="G117" s="350">
        <f t="shared" si="38"/>
        <v>0.12</v>
      </c>
      <c r="H117" s="350">
        <v>0.16</v>
      </c>
      <c r="I117" s="349">
        <v>0.14</v>
      </c>
      <c r="J117" s="74">
        <v>0.04</v>
      </c>
      <c r="K117" s="349">
        <v>0.15</v>
      </c>
      <c r="L117" s="350">
        <f t="shared" si="19"/>
        <v>0.33</v>
      </c>
      <c r="M117" s="349">
        <v>0.05</v>
      </c>
      <c r="N117" s="349">
        <v>0.05</v>
      </c>
      <c r="O117" s="349">
        <v>0.05</v>
      </c>
      <c r="P117" s="349">
        <v>0.15</v>
      </c>
      <c r="Q117" s="350">
        <f t="shared" si="20"/>
        <v>0.3</v>
      </c>
      <c r="R117" s="349">
        <v>0.16</v>
      </c>
      <c r="S117" s="349">
        <v>0.15</v>
      </c>
      <c r="T117" s="350">
        <f t="shared" si="21"/>
        <v>0.31</v>
      </c>
      <c r="U117" s="349">
        <v>0.06</v>
      </c>
      <c r="V117" s="349">
        <v>0.02</v>
      </c>
      <c r="W117" s="349">
        <v>0.02</v>
      </c>
      <c r="X117" s="349">
        <v>0.14</v>
      </c>
      <c r="Y117" s="349">
        <v>0.35</v>
      </c>
      <c r="Z117" s="349">
        <v>0.16</v>
      </c>
      <c r="AA117" s="350">
        <f t="shared" si="22"/>
        <v>0.75</v>
      </c>
      <c r="AB117" s="349">
        <v>0.02</v>
      </c>
      <c r="AC117" s="349">
        <v>0.05</v>
      </c>
      <c r="AD117" s="349">
        <v>0.17</v>
      </c>
      <c r="AE117" s="350">
        <f t="shared" si="23"/>
        <v>0.24</v>
      </c>
      <c r="AF117" s="349">
        <v>0.04</v>
      </c>
      <c r="AG117" s="349">
        <v>0.04</v>
      </c>
      <c r="AH117" s="349">
        <v>0.16</v>
      </c>
      <c r="AI117" s="349">
        <v>0.16</v>
      </c>
      <c r="AJ117" s="349">
        <v>0.16</v>
      </c>
      <c r="AK117" s="350">
        <f t="shared" si="24"/>
        <v>0.56</v>
      </c>
      <c r="AL117" s="350">
        <v>0.03</v>
      </c>
      <c r="AM117" s="350">
        <v>0.23</v>
      </c>
      <c r="AN117" s="349">
        <v>0.04</v>
      </c>
      <c r="AO117" s="349">
        <v>0.15</v>
      </c>
      <c r="AP117" s="350">
        <f t="shared" si="25"/>
        <v>0.19</v>
      </c>
      <c r="AQ117" s="349">
        <v>0.16</v>
      </c>
      <c r="AR117" s="349">
        <v>0.16</v>
      </c>
      <c r="AS117" s="350">
        <f t="shared" si="26"/>
        <v>0.32</v>
      </c>
      <c r="AT117" s="349">
        <v>0.14</v>
      </c>
      <c r="AU117" s="349">
        <v>0.29</v>
      </c>
      <c r="AV117" s="350">
        <f t="shared" si="27"/>
        <v>0.43</v>
      </c>
      <c r="AW117" s="349">
        <v>0.34</v>
      </c>
      <c r="AX117" s="349">
        <v>0.44</v>
      </c>
      <c r="AY117" s="349">
        <v>0.73</v>
      </c>
      <c r="AZ117" s="349">
        <v>0.69</v>
      </c>
      <c r="BA117" s="349">
        <v>0.54</v>
      </c>
      <c r="BB117" s="349">
        <v>0.54</v>
      </c>
      <c r="BC117" s="349">
        <v>0.11</v>
      </c>
      <c r="BD117" s="349">
        <v>0.48</v>
      </c>
      <c r="BE117" s="349">
        <v>1.08</v>
      </c>
      <c r="BF117" s="349">
        <v>0.44</v>
      </c>
      <c r="BG117" s="349">
        <v>0.49</v>
      </c>
      <c r="BH117" s="349">
        <v>1.08</v>
      </c>
      <c r="BI117" s="350">
        <f t="shared" si="28"/>
        <v>6.96</v>
      </c>
      <c r="BJ117" s="350">
        <v>2.89</v>
      </c>
      <c r="BK117" s="350">
        <v>0.3</v>
      </c>
      <c r="BL117" s="349">
        <v>1.37</v>
      </c>
      <c r="BM117" s="349">
        <v>0.19</v>
      </c>
      <c r="BN117" s="349">
        <v>0.3</v>
      </c>
      <c r="BO117" s="349">
        <v>0.19</v>
      </c>
      <c r="BP117" s="350">
        <f t="shared" si="29"/>
        <v>2.05</v>
      </c>
      <c r="BQ117" s="349">
        <v>0.16</v>
      </c>
      <c r="BR117" s="349">
        <v>0.16</v>
      </c>
      <c r="BS117" s="349">
        <v>0.49</v>
      </c>
      <c r="BT117" s="349">
        <v>0.58</v>
      </c>
      <c r="BU117" s="349">
        <v>0.2</v>
      </c>
      <c r="BV117" s="350">
        <f t="shared" si="30"/>
        <v>1.59</v>
      </c>
      <c r="BW117" s="349">
        <v>0.81</v>
      </c>
      <c r="BX117" s="349">
        <v>0.49</v>
      </c>
      <c r="BY117" s="349">
        <v>0.16</v>
      </c>
      <c r="BZ117" s="349">
        <v>0.39</v>
      </c>
      <c r="CA117" s="350">
        <f t="shared" si="31"/>
        <v>1.85</v>
      </c>
      <c r="CB117" s="349">
        <v>0.21</v>
      </c>
      <c r="CC117" s="349">
        <v>4.65</v>
      </c>
      <c r="CD117" s="350">
        <f t="shared" si="32"/>
        <v>4.86</v>
      </c>
      <c r="CE117" s="350">
        <v>0.06</v>
      </c>
      <c r="CF117" s="350">
        <v>0.02</v>
      </c>
      <c r="CG117" s="349">
        <v>1.09</v>
      </c>
      <c r="CH117" s="349">
        <v>2.69</v>
      </c>
      <c r="CI117" s="349">
        <v>4.68</v>
      </c>
      <c r="CJ117" s="349">
        <v>1.2</v>
      </c>
      <c r="CK117" s="349">
        <v>0.8</v>
      </c>
      <c r="CL117" s="350">
        <f t="shared" si="33"/>
        <v>10.46</v>
      </c>
      <c r="CM117" s="349">
        <v>1.5</v>
      </c>
      <c r="CN117" s="349">
        <v>1.49</v>
      </c>
      <c r="CO117" s="350">
        <f t="shared" si="34"/>
        <v>2.99</v>
      </c>
      <c r="CP117" s="373">
        <f t="shared" si="35"/>
        <v>38</v>
      </c>
      <c r="CQ117" s="350">
        <f t="shared" si="36"/>
        <v>44.84</v>
      </c>
      <c r="CR117" s="292"/>
      <c r="CS117" s="292"/>
      <c r="CT117" s="292"/>
    </row>
    <row r="118" spans="1:98" ht="12.75">
      <c r="A118" s="246">
        <v>110</v>
      </c>
      <c r="B118" s="235" t="str">
        <f>Характеристика!B123</f>
        <v>Строителей       14</v>
      </c>
      <c r="C118" s="266">
        <v>2003.6</v>
      </c>
      <c r="D118" s="74">
        <v>0.04</v>
      </c>
      <c r="E118" s="348">
        <v>0.06</v>
      </c>
      <c r="F118" s="349">
        <v>0.09</v>
      </c>
      <c r="G118" s="350">
        <f t="shared" si="38"/>
        <v>0.19</v>
      </c>
      <c r="H118" s="350">
        <v>0.15</v>
      </c>
      <c r="I118" s="349">
        <v>0.12</v>
      </c>
      <c r="J118" s="74">
        <v>0.04</v>
      </c>
      <c r="K118" s="349">
        <v>0.14</v>
      </c>
      <c r="L118" s="350">
        <f t="shared" si="19"/>
        <v>0.3</v>
      </c>
      <c r="M118" s="349">
        <v>0.05</v>
      </c>
      <c r="N118" s="349">
        <v>0.05</v>
      </c>
      <c r="O118" s="349">
        <v>0.05</v>
      </c>
      <c r="P118" s="349">
        <v>0.14</v>
      </c>
      <c r="Q118" s="350">
        <f t="shared" si="20"/>
        <v>0.29</v>
      </c>
      <c r="R118" s="349">
        <v>0.15</v>
      </c>
      <c r="S118" s="349">
        <v>0.14</v>
      </c>
      <c r="T118" s="350">
        <f t="shared" si="21"/>
        <v>0.29</v>
      </c>
      <c r="U118" s="349">
        <v>0.06</v>
      </c>
      <c r="V118" s="349">
        <v>0.02</v>
      </c>
      <c r="W118" s="349">
        <v>0.02</v>
      </c>
      <c r="X118" s="349">
        <v>0.12</v>
      </c>
      <c r="Y118" s="349">
        <v>0.21</v>
      </c>
      <c r="Z118" s="349">
        <v>0.15</v>
      </c>
      <c r="AA118" s="350">
        <f t="shared" si="22"/>
        <v>0.58</v>
      </c>
      <c r="AB118" s="349">
        <v>0.02</v>
      </c>
      <c r="AC118" s="349">
        <v>0.05</v>
      </c>
      <c r="AD118" s="349">
        <v>0.16</v>
      </c>
      <c r="AE118" s="350">
        <f t="shared" si="23"/>
        <v>0.23</v>
      </c>
      <c r="AF118" s="349">
        <v>0.04</v>
      </c>
      <c r="AG118" s="349">
        <v>0.04</v>
      </c>
      <c r="AH118" s="349">
        <v>0.15</v>
      </c>
      <c r="AI118" s="349">
        <v>0.15</v>
      </c>
      <c r="AJ118" s="349">
        <v>0.15</v>
      </c>
      <c r="AK118" s="350">
        <f t="shared" si="24"/>
        <v>0.53</v>
      </c>
      <c r="AL118" s="350">
        <v>0.03</v>
      </c>
      <c r="AM118" s="350">
        <v>0.2</v>
      </c>
      <c r="AN118" s="349">
        <v>0.04</v>
      </c>
      <c r="AO118" s="349">
        <v>0.14</v>
      </c>
      <c r="AP118" s="350">
        <f t="shared" si="25"/>
        <v>0.18</v>
      </c>
      <c r="AQ118" s="349">
        <v>0.16</v>
      </c>
      <c r="AR118" s="349">
        <v>0.16</v>
      </c>
      <c r="AS118" s="350">
        <f t="shared" si="26"/>
        <v>0.32</v>
      </c>
      <c r="AT118" s="349">
        <v>0.13</v>
      </c>
      <c r="AU118" s="349">
        <v>0.28</v>
      </c>
      <c r="AV118" s="350">
        <f t="shared" si="27"/>
        <v>0.41</v>
      </c>
      <c r="AW118" s="349">
        <v>0.25</v>
      </c>
      <c r="AX118" s="349">
        <v>0.35</v>
      </c>
      <c r="AY118" s="349">
        <v>0.79</v>
      </c>
      <c r="AZ118" s="349">
        <v>0.75</v>
      </c>
      <c r="BA118" s="349">
        <v>0.45</v>
      </c>
      <c r="BB118" s="349">
        <v>0.45</v>
      </c>
      <c r="BC118" s="349">
        <v>0.1</v>
      </c>
      <c r="BD118" s="349">
        <v>0.39</v>
      </c>
      <c r="BE118" s="349">
        <v>0.9</v>
      </c>
      <c r="BF118" s="349">
        <v>0.35</v>
      </c>
      <c r="BG118" s="349">
        <v>0.39</v>
      </c>
      <c r="BH118" s="349">
        <v>0.9</v>
      </c>
      <c r="BI118" s="350">
        <f t="shared" si="28"/>
        <v>6.07</v>
      </c>
      <c r="BJ118" s="350">
        <v>2.89</v>
      </c>
      <c r="BK118" s="350">
        <v>0.3</v>
      </c>
      <c r="BL118" s="349">
        <v>1.36</v>
      </c>
      <c r="BM118" s="349">
        <v>0.17</v>
      </c>
      <c r="BN118" s="349">
        <v>0.3</v>
      </c>
      <c r="BO118" s="349">
        <v>0.23</v>
      </c>
      <c r="BP118" s="350">
        <f t="shared" si="29"/>
        <v>2.06</v>
      </c>
      <c r="BQ118" s="349">
        <v>0.11</v>
      </c>
      <c r="BR118" s="349">
        <v>0.11</v>
      </c>
      <c r="BS118" s="349">
        <v>0.55</v>
      </c>
      <c r="BT118" s="349">
        <v>0.54</v>
      </c>
      <c r="BU118" s="349">
        <v>0.2</v>
      </c>
      <c r="BV118" s="350">
        <f t="shared" si="30"/>
        <v>1.51</v>
      </c>
      <c r="BW118" s="349">
        <v>0.87</v>
      </c>
      <c r="BX118" s="349">
        <v>0.55</v>
      </c>
      <c r="BY118" s="349">
        <v>0.12</v>
      </c>
      <c r="BZ118" s="349">
        <v>0.45</v>
      </c>
      <c r="CA118" s="350">
        <f t="shared" si="31"/>
        <v>1.99</v>
      </c>
      <c r="CB118" s="349">
        <v>0.34</v>
      </c>
      <c r="CC118" s="349">
        <v>4.21</v>
      </c>
      <c r="CD118" s="350">
        <f t="shared" si="32"/>
        <v>4.55</v>
      </c>
      <c r="CE118" s="350">
        <v>0.09</v>
      </c>
      <c r="CF118" s="350">
        <v>0.02</v>
      </c>
      <c r="CG118" s="349">
        <v>1.09</v>
      </c>
      <c r="CH118" s="349">
        <v>2.69</v>
      </c>
      <c r="CI118" s="349">
        <v>4.7</v>
      </c>
      <c r="CJ118" s="349">
        <v>1.2</v>
      </c>
      <c r="CK118" s="349">
        <v>0.8</v>
      </c>
      <c r="CL118" s="350">
        <f t="shared" si="33"/>
        <v>10.48</v>
      </c>
      <c r="CM118" s="349">
        <v>1.5</v>
      </c>
      <c r="CN118" s="349">
        <v>1.49</v>
      </c>
      <c r="CO118" s="350">
        <f t="shared" si="34"/>
        <v>2.99</v>
      </c>
      <c r="CP118" s="373">
        <f t="shared" si="35"/>
        <v>36.65</v>
      </c>
      <c r="CQ118" s="350">
        <f t="shared" si="36"/>
        <v>43.25</v>
      </c>
      <c r="CR118" s="292"/>
      <c r="CS118" s="292"/>
      <c r="CT118" s="292"/>
    </row>
    <row r="119" spans="1:98" ht="12.75">
      <c r="A119" s="246">
        <v>111</v>
      </c>
      <c r="B119" s="235" t="str">
        <f>Характеристика!B124</f>
        <v>Строителей       15</v>
      </c>
      <c r="C119" s="266">
        <v>2186.2</v>
      </c>
      <c r="D119" s="74">
        <v>0.04</v>
      </c>
      <c r="E119" s="348">
        <v>0.06</v>
      </c>
      <c r="F119" s="349">
        <v>0.08</v>
      </c>
      <c r="G119" s="350">
        <f t="shared" si="38"/>
        <v>0.18</v>
      </c>
      <c r="H119" s="350">
        <v>0.14</v>
      </c>
      <c r="I119" s="349">
        <v>0.12</v>
      </c>
      <c r="J119" s="74">
        <v>0.04</v>
      </c>
      <c r="K119" s="349">
        <v>0.13</v>
      </c>
      <c r="L119" s="350">
        <f t="shared" si="19"/>
        <v>0.29</v>
      </c>
      <c r="M119" s="349">
        <v>0.05</v>
      </c>
      <c r="N119" s="349">
        <v>0.05</v>
      </c>
      <c r="O119" s="349">
        <v>0.05</v>
      </c>
      <c r="P119" s="349">
        <v>0.13</v>
      </c>
      <c r="Q119" s="350">
        <f t="shared" si="20"/>
        <v>0.28</v>
      </c>
      <c r="R119" s="349">
        <v>0.14</v>
      </c>
      <c r="S119" s="349">
        <v>0.13</v>
      </c>
      <c r="T119" s="350">
        <f t="shared" si="21"/>
        <v>0.27</v>
      </c>
      <c r="U119" s="349">
        <v>0.06</v>
      </c>
      <c r="V119" s="349">
        <v>0.02</v>
      </c>
      <c r="W119" s="349">
        <v>0.02</v>
      </c>
      <c r="X119" s="349">
        <v>0.12</v>
      </c>
      <c r="Y119" s="349">
        <v>0.21</v>
      </c>
      <c r="Z119" s="349">
        <v>0.14</v>
      </c>
      <c r="AA119" s="350">
        <f t="shared" si="22"/>
        <v>0.57</v>
      </c>
      <c r="AB119" s="349">
        <v>0.02</v>
      </c>
      <c r="AC119" s="349">
        <v>0.05</v>
      </c>
      <c r="AD119" s="349">
        <v>0.15</v>
      </c>
      <c r="AE119" s="350">
        <f t="shared" si="23"/>
        <v>0.22</v>
      </c>
      <c r="AF119" s="349">
        <v>0.04</v>
      </c>
      <c r="AG119" s="349">
        <v>0.04</v>
      </c>
      <c r="AH119" s="349">
        <v>0.14</v>
      </c>
      <c r="AI119" s="349">
        <v>0.14</v>
      </c>
      <c r="AJ119" s="349">
        <v>0.14</v>
      </c>
      <c r="AK119" s="350">
        <f t="shared" si="24"/>
        <v>0.5</v>
      </c>
      <c r="AL119" s="350">
        <v>0.03</v>
      </c>
      <c r="AM119" s="350">
        <v>0.29</v>
      </c>
      <c r="AN119" s="349">
        <v>0.04</v>
      </c>
      <c r="AO119" s="349">
        <v>0.13</v>
      </c>
      <c r="AP119" s="350">
        <f t="shared" si="25"/>
        <v>0.17</v>
      </c>
      <c r="AQ119" s="349">
        <v>0.16</v>
      </c>
      <c r="AR119" s="349">
        <v>0.16</v>
      </c>
      <c r="AS119" s="350">
        <f t="shared" si="26"/>
        <v>0.32</v>
      </c>
      <c r="AT119" s="349">
        <v>0.13</v>
      </c>
      <c r="AU119" s="349">
        <v>0.27</v>
      </c>
      <c r="AV119" s="350">
        <f t="shared" si="27"/>
        <v>0.4</v>
      </c>
      <c r="AW119" s="349">
        <v>0.29</v>
      </c>
      <c r="AX119" s="349">
        <v>0.39</v>
      </c>
      <c r="AY119" s="349">
        <v>0.74</v>
      </c>
      <c r="AZ119" s="349">
        <v>0.7</v>
      </c>
      <c r="BA119" s="349">
        <v>0.49</v>
      </c>
      <c r="BB119" s="349">
        <v>0.49</v>
      </c>
      <c r="BC119" s="349">
        <v>0.1</v>
      </c>
      <c r="BD119" s="349">
        <v>0.43</v>
      </c>
      <c r="BE119" s="349">
        <v>0.98</v>
      </c>
      <c r="BF119" s="349">
        <v>0.39</v>
      </c>
      <c r="BG119" s="349">
        <v>0.44</v>
      </c>
      <c r="BH119" s="349">
        <v>0.98</v>
      </c>
      <c r="BI119" s="350">
        <f t="shared" si="28"/>
        <v>6.42</v>
      </c>
      <c r="BJ119" s="350">
        <v>2.89</v>
      </c>
      <c r="BK119" s="350">
        <v>0.3</v>
      </c>
      <c r="BL119" s="349">
        <v>1.34</v>
      </c>
      <c r="BM119" s="349">
        <v>0.17</v>
      </c>
      <c r="BN119" s="349">
        <v>0.3</v>
      </c>
      <c r="BO119" s="349">
        <v>0.09</v>
      </c>
      <c r="BP119" s="350">
        <f t="shared" si="29"/>
        <v>1.9</v>
      </c>
      <c r="BQ119" s="349">
        <v>0.1</v>
      </c>
      <c r="BR119" s="349">
        <v>0.1</v>
      </c>
      <c r="BS119" s="349">
        <v>0.5</v>
      </c>
      <c r="BT119" s="349">
        <v>0.56</v>
      </c>
      <c r="BU119" s="349">
        <v>0.2</v>
      </c>
      <c r="BV119" s="350">
        <f t="shared" si="30"/>
        <v>1.46</v>
      </c>
      <c r="BW119" s="349">
        <v>0.82</v>
      </c>
      <c r="BX119" s="349">
        <v>0.5</v>
      </c>
      <c r="BY119" s="349">
        <v>0.14</v>
      </c>
      <c r="BZ119" s="349">
        <v>0.4</v>
      </c>
      <c r="CA119" s="350">
        <f t="shared" si="31"/>
        <v>1.86</v>
      </c>
      <c r="CB119" s="349">
        <v>0.32</v>
      </c>
      <c r="CC119" s="349">
        <v>4.88</v>
      </c>
      <c r="CD119" s="350">
        <f t="shared" si="32"/>
        <v>5.2</v>
      </c>
      <c r="CE119" s="350">
        <v>0.08</v>
      </c>
      <c r="CF119" s="350">
        <v>0.02</v>
      </c>
      <c r="CG119" s="349">
        <v>1.09</v>
      </c>
      <c r="CH119" s="349">
        <v>2.05</v>
      </c>
      <c r="CI119" s="349">
        <v>4.07</v>
      </c>
      <c r="CJ119" s="349">
        <v>1.2</v>
      </c>
      <c r="CK119" s="349">
        <v>0.8</v>
      </c>
      <c r="CL119" s="350">
        <f t="shared" si="33"/>
        <v>9.21</v>
      </c>
      <c r="CM119" s="349">
        <v>1.5</v>
      </c>
      <c r="CN119" s="349">
        <v>1.49</v>
      </c>
      <c r="CO119" s="350">
        <f t="shared" si="34"/>
        <v>2.99</v>
      </c>
      <c r="CP119" s="373">
        <f t="shared" si="35"/>
        <v>35.99</v>
      </c>
      <c r="CQ119" s="350">
        <f t="shared" si="36"/>
        <v>42.47</v>
      </c>
      <c r="CR119" s="292"/>
      <c r="CS119" s="292"/>
      <c r="CT119" s="292"/>
    </row>
    <row r="120" spans="1:98" ht="12.75">
      <c r="A120" s="246">
        <v>112</v>
      </c>
      <c r="B120" s="235" t="str">
        <f>Характеристика!B125</f>
        <v>Строителей      11</v>
      </c>
      <c r="C120" s="266">
        <v>1948.2</v>
      </c>
      <c r="D120" s="74">
        <v>0.05</v>
      </c>
      <c r="E120" s="348">
        <v>0.06</v>
      </c>
      <c r="F120" s="349">
        <v>0.09</v>
      </c>
      <c r="G120" s="350">
        <f t="shared" si="38"/>
        <v>0.2</v>
      </c>
      <c r="H120" s="350">
        <v>0.15</v>
      </c>
      <c r="I120" s="349">
        <v>0.12</v>
      </c>
      <c r="J120" s="74">
        <v>0.05</v>
      </c>
      <c r="K120" s="349">
        <v>0.14</v>
      </c>
      <c r="L120" s="350">
        <f t="shared" si="19"/>
        <v>0.31</v>
      </c>
      <c r="M120" s="349">
        <v>0.06</v>
      </c>
      <c r="N120" s="349">
        <v>0.06</v>
      </c>
      <c r="O120" s="349">
        <v>0.06</v>
      </c>
      <c r="P120" s="349">
        <v>0.14</v>
      </c>
      <c r="Q120" s="350">
        <f t="shared" si="20"/>
        <v>0.32</v>
      </c>
      <c r="R120" s="349">
        <v>0.15</v>
      </c>
      <c r="S120" s="349">
        <v>0.14</v>
      </c>
      <c r="T120" s="350">
        <f t="shared" si="21"/>
        <v>0.29</v>
      </c>
      <c r="U120" s="349">
        <v>0.06</v>
      </c>
      <c r="V120" s="349">
        <v>0.02</v>
      </c>
      <c r="W120" s="349">
        <v>0.02</v>
      </c>
      <c r="X120" s="349">
        <v>0.12</v>
      </c>
      <c r="Y120" s="349">
        <v>0.21</v>
      </c>
      <c r="Z120" s="349">
        <v>0.15</v>
      </c>
      <c r="AA120" s="350">
        <f t="shared" si="22"/>
        <v>0.58</v>
      </c>
      <c r="AB120" s="349">
        <v>0.02</v>
      </c>
      <c r="AC120" s="349">
        <v>0.06</v>
      </c>
      <c r="AD120" s="349">
        <v>0.16</v>
      </c>
      <c r="AE120" s="350">
        <f t="shared" si="23"/>
        <v>0.24</v>
      </c>
      <c r="AF120" s="349">
        <v>0.04</v>
      </c>
      <c r="AG120" s="349">
        <v>0.04</v>
      </c>
      <c r="AH120" s="349">
        <v>0.15</v>
      </c>
      <c r="AI120" s="349">
        <v>0.15</v>
      </c>
      <c r="AJ120" s="349">
        <v>0.15</v>
      </c>
      <c r="AK120" s="350">
        <f t="shared" si="24"/>
        <v>0.53</v>
      </c>
      <c r="AL120" s="350">
        <v>0.03</v>
      </c>
      <c r="AM120" s="350">
        <v>0.31</v>
      </c>
      <c r="AN120" s="349">
        <v>0.04</v>
      </c>
      <c r="AO120" s="349">
        <v>0.14</v>
      </c>
      <c r="AP120" s="350">
        <f t="shared" si="25"/>
        <v>0.18</v>
      </c>
      <c r="AQ120" s="349">
        <v>0.16</v>
      </c>
      <c r="AR120" s="349">
        <v>0.16</v>
      </c>
      <c r="AS120" s="350">
        <f t="shared" si="26"/>
        <v>0.32</v>
      </c>
      <c r="AT120" s="349">
        <v>0.13</v>
      </c>
      <c r="AU120" s="349">
        <v>0.31</v>
      </c>
      <c r="AV120" s="350">
        <f t="shared" si="27"/>
        <v>0.44</v>
      </c>
      <c r="AW120" s="349">
        <v>0.25</v>
      </c>
      <c r="AX120" s="349">
        <v>0.35</v>
      </c>
      <c r="AY120" s="349">
        <v>0.72</v>
      </c>
      <c r="AZ120" s="349">
        <v>0.68</v>
      </c>
      <c r="BA120" s="349">
        <v>0.45</v>
      </c>
      <c r="BB120" s="349">
        <v>0.45</v>
      </c>
      <c r="BC120" s="349">
        <v>0.1</v>
      </c>
      <c r="BD120" s="349">
        <v>0.39</v>
      </c>
      <c r="BE120" s="349">
        <v>0.9</v>
      </c>
      <c r="BF120" s="349">
        <v>0.35</v>
      </c>
      <c r="BG120" s="349">
        <v>0.4</v>
      </c>
      <c r="BH120" s="349">
        <v>0.9</v>
      </c>
      <c r="BI120" s="350">
        <f t="shared" si="28"/>
        <v>5.94</v>
      </c>
      <c r="BJ120" s="350">
        <v>2.89</v>
      </c>
      <c r="BK120" s="350">
        <v>0.3</v>
      </c>
      <c r="BL120" s="349">
        <v>1.32</v>
      </c>
      <c r="BM120" s="349">
        <v>0.17</v>
      </c>
      <c r="BN120" s="349">
        <v>0.3</v>
      </c>
      <c r="BO120" s="349">
        <v>0.13</v>
      </c>
      <c r="BP120" s="350">
        <f t="shared" si="29"/>
        <v>1.92</v>
      </c>
      <c r="BQ120" s="349">
        <v>0.11</v>
      </c>
      <c r="BR120" s="349">
        <v>0.11</v>
      </c>
      <c r="BS120" s="349">
        <v>0.48</v>
      </c>
      <c r="BT120" s="349">
        <v>0.56</v>
      </c>
      <c r="BU120" s="349">
        <v>0.2</v>
      </c>
      <c r="BV120" s="350">
        <f t="shared" si="30"/>
        <v>1.46</v>
      </c>
      <c r="BW120" s="349">
        <v>0.8</v>
      </c>
      <c r="BX120" s="349">
        <v>0.48</v>
      </c>
      <c r="BY120" s="349">
        <v>0.14</v>
      </c>
      <c r="BZ120" s="349">
        <v>0.38</v>
      </c>
      <c r="CA120" s="350">
        <f t="shared" si="31"/>
        <v>1.8</v>
      </c>
      <c r="CB120" s="349">
        <v>0.32</v>
      </c>
      <c r="CC120" s="349">
        <v>4.46</v>
      </c>
      <c r="CD120" s="350">
        <f t="shared" si="32"/>
        <v>4.78</v>
      </c>
      <c r="CE120" s="350">
        <v>0.09</v>
      </c>
      <c r="CF120" s="350">
        <v>0.02</v>
      </c>
      <c r="CG120" s="349">
        <v>1.09</v>
      </c>
      <c r="CH120" s="349">
        <v>2.22</v>
      </c>
      <c r="CI120" s="349">
        <v>4.25</v>
      </c>
      <c r="CJ120" s="349">
        <v>1.2</v>
      </c>
      <c r="CK120" s="349">
        <v>0.8</v>
      </c>
      <c r="CL120" s="350">
        <f t="shared" si="33"/>
        <v>9.56</v>
      </c>
      <c r="CM120" s="349">
        <v>1.5</v>
      </c>
      <c r="CN120" s="349">
        <v>1.49</v>
      </c>
      <c r="CO120" s="350">
        <f t="shared" si="34"/>
        <v>2.99</v>
      </c>
      <c r="CP120" s="373">
        <f t="shared" si="35"/>
        <v>35.65</v>
      </c>
      <c r="CQ120" s="350">
        <f t="shared" si="36"/>
        <v>42.07</v>
      </c>
      <c r="CR120" s="292"/>
      <c r="CS120" s="292"/>
      <c r="CT120" s="292"/>
    </row>
    <row r="121" spans="1:98" ht="12.75">
      <c r="A121" s="246">
        <v>113</v>
      </c>
      <c r="B121" s="235" t="str">
        <f>Характеристика!B126</f>
        <v>Строителей      12</v>
      </c>
      <c r="C121" s="266">
        <v>3216.3</v>
      </c>
      <c r="D121" s="74">
        <v>0.04</v>
      </c>
      <c r="E121" s="348">
        <v>0.06</v>
      </c>
      <c r="F121" s="349">
        <v>0.06</v>
      </c>
      <c r="G121" s="350">
        <f t="shared" si="38"/>
        <v>0.16</v>
      </c>
      <c r="H121" s="350">
        <v>0.14</v>
      </c>
      <c r="I121" s="349">
        <v>0.12</v>
      </c>
      <c r="J121" s="74">
        <v>0.04</v>
      </c>
      <c r="K121" s="349">
        <v>0.13</v>
      </c>
      <c r="L121" s="350">
        <f t="shared" si="19"/>
        <v>0.29</v>
      </c>
      <c r="M121" s="349">
        <v>0.05</v>
      </c>
      <c r="N121" s="349">
        <v>0.05</v>
      </c>
      <c r="O121" s="349">
        <v>0.05</v>
      </c>
      <c r="P121" s="349">
        <v>0.13</v>
      </c>
      <c r="Q121" s="350">
        <f t="shared" si="20"/>
        <v>0.28</v>
      </c>
      <c r="R121" s="349">
        <v>0.14</v>
      </c>
      <c r="S121" s="349">
        <v>0.13</v>
      </c>
      <c r="T121" s="350">
        <f t="shared" si="21"/>
        <v>0.27</v>
      </c>
      <c r="U121" s="349">
        <v>0.06</v>
      </c>
      <c r="V121" s="349">
        <v>0.02</v>
      </c>
      <c r="W121" s="349">
        <v>0.02</v>
      </c>
      <c r="X121" s="349">
        <v>0.12</v>
      </c>
      <c r="Y121" s="349">
        <v>0.21</v>
      </c>
      <c r="Z121" s="349">
        <v>0.14</v>
      </c>
      <c r="AA121" s="350">
        <f t="shared" si="22"/>
        <v>0.57</v>
      </c>
      <c r="AB121" s="349">
        <v>0.02</v>
      </c>
      <c r="AC121" s="349">
        <v>0.05</v>
      </c>
      <c r="AD121" s="349">
        <v>0.15</v>
      </c>
      <c r="AE121" s="350">
        <f t="shared" si="23"/>
        <v>0.22</v>
      </c>
      <c r="AF121" s="349">
        <v>0.04</v>
      </c>
      <c r="AG121" s="349">
        <v>0.04</v>
      </c>
      <c r="AH121" s="349">
        <v>0.14</v>
      </c>
      <c r="AI121" s="349">
        <v>0.14</v>
      </c>
      <c r="AJ121" s="349">
        <v>0.14</v>
      </c>
      <c r="AK121" s="350">
        <f t="shared" si="24"/>
        <v>0.5</v>
      </c>
      <c r="AL121" s="350">
        <v>0.03</v>
      </c>
      <c r="AM121" s="350">
        <v>0.19</v>
      </c>
      <c r="AN121" s="349">
        <v>0.04</v>
      </c>
      <c r="AO121" s="349">
        <v>0.13</v>
      </c>
      <c r="AP121" s="350">
        <f t="shared" si="25"/>
        <v>0.17</v>
      </c>
      <c r="AQ121" s="349">
        <v>0.16</v>
      </c>
      <c r="AR121" s="349">
        <v>0.16</v>
      </c>
      <c r="AS121" s="350">
        <f t="shared" si="26"/>
        <v>0.32</v>
      </c>
      <c r="AT121" s="349">
        <v>0.13</v>
      </c>
      <c r="AU121" s="349">
        <v>0.27</v>
      </c>
      <c r="AV121" s="350">
        <f t="shared" si="27"/>
        <v>0.4</v>
      </c>
      <c r="AW121" s="349">
        <v>0.25</v>
      </c>
      <c r="AX121" s="349">
        <v>0.35</v>
      </c>
      <c r="AY121" s="349">
        <v>0.79</v>
      </c>
      <c r="AZ121" s="349">
        <v>0.75</v>
      </c>
      <c r="BA121" s="349">
        <v>0.45</v>
      </c>
      <c r="BB121" s="349">
        <v>0.45</v>
      </c>
      <c r="BC121" s="349">
        <v>0.1</v>
      </c>
      <c r="BD121" s="349">
        <v>0.39</v>
      </c>
      <c r="BE121" s="349">
        <v>0.9</v>
      </c>
      <c r="BF121" s="349">
        <v>0.35</v>
      </c>
      <c r="BG121" s="349">
        <v>0.4</v>
      </c>
      <c r="BH121" s="349">
        <v>0.9</v>
      </c>
      <c r="BI121" s="350">
        <f t="shared" si="28"/>
        <v>6.08</v>
      </c>
      <c r="BJ121" s="350">
        <v>2.89</v>
      </c>
      <c r="BK121" s="350">
        <v>0.3</v>
      </c>
      <c r="BL121" s="349">
        <v>1.32</v>
      </c>
      <c r="BM121" s="349">
        <v>0.17</v>
      </c>
      <c r="BN121" s="349">
        <v>0.3</v>
      </c>
      <c r="BO121" s="349">
        <v>0.13</v>
      </c>
      <c r="BP121" s="350">
        <f t="shared" si="29"/>
        <v>1.92</v>
      </c>
      <c r="BQ121" s="349">
        <v>0.13</v>
      </c>
      <c r="BR121" s="349">
        <v>0.13</v>
      </c>
      <c r="BS121" s="349">
        <v>0.54</v>
      </c>
      <c r="BT121" s="349">
        <v>0.57</v>
      </c>
      <c r="BU121" s="349">
        <v>0.2</v>
      </c>
      <c r="BV121" s="350">
        <f t="shared" si="30"/>
        <v>1.57</v>
      </c>
      <c r="BW121" s="349">
        <v>0.86</v>
      </c>
      <c r="BX121" s="349">
        <v>0.54</v>
      </c>
      <c r="BY121" s="349">
        <v>0.15</v>
      </c>
      <c r="BZ121" s="349">
        <v>0.54</v>
      </c>
      <c r="CA121" s="350">
        <f t="shared" si="31"/>
        <v>2.09</v>
      </c>
      <c r="CB121" s="349">
        <v>0.36</v>
      </c>
      <c r="CC121" s="349">
        <v>4.61</v>
      </c>
      <c r="CD121" s="350">
        <f t="shared" si="32"/>
        <v>4.97</v>
      </c>
      <c r="CE121" s="350">
        <v>0.06</v>
      </c>
      <c r="CF121" s="350">
        <v>0.02</v>
      </c>
      <c r="CG121" s="349">
        <v>1.09</v>
      </c>
      <c r="CH121" s="349">
        <v>2.47</v>
      </c>
      <c r="CI121" s="349">
        <v>4.47</v>
      </c>
      <c r="CJ121" s="349">
        <v>1.2</v>
      </c>
      <c r="CK121" s="349">
        <v>0.8</v>
      </c>
      <c r="CL121" s="350">
        <f t="shared" si="33"/>
        <v>10.03</v>
      </c>
      <c r="CM121" s="349">
        <v>1.5</v>
      </c>
      <c r="CN121" s="349">
        <v>1.49</v>
      </c>
      <c r="CO121" s="350">
        <f t="shared" si="34"/>
        <v>2.99</v>
      </c>
      <c r="CP121" s="373">
        <f t="shared" si="35"/>
        <v>36.46</v>
      </c>
      <c r="CQ121" s="350">
        <f t="shared" si="36"/>
        <v>43.02</v>
      </c>
      <c r="CR121" s="292"/>
      <c r="CS121" s="292"/>
      <c r="CT121" s="292"/>
    </row>
    <row r="122" spans="1:98" ht="12.75">
      <c r="A122" s="246">
        <v>114</v>
      </c>
      <c r="B122" s="235" t="str">
        <f>Характеристика!B127</f>
        <v>Строителей      13</v>
      </c>
      <c r="C122" s="266">
        <v>1842.9</v>
      </c>
      <c r="D122" s="74">
        <v>0.05</v>
      </c>
      <c r="E122" s="348">
        <v>0.06</v>
      </c>
      <c r="F122" s="349">
        <v>0.1</v>
      </c>
      <c r="G122" s="350">
        <f t="shared" si="38"/>
        <v>0.21</v>
      </c>
      <c r="H122" s="350">
        <v>0.15</v>
      </c>
      <c r="I122" s="349">
        <v>0.12</v>
      </c>
      <c r="J122" s="74">
        <v>0.05</v>
      </c>
      <c r="K122" s="349">
        <v>0.14</v>
      </c>
      <c r="L122" s="350">
        <f t="shared" si="19"/>
        <v>0.31</v>
      </c>
      <c r="M122" s="349">
        <v>0.06</v>
      </c>
      <c r="N122" s="349">
        <v>0.06</v>
      </c>
      <c r="O122" s="349">
        <v>0.06</v>
      </c>
      <c r="P122" s="349">
        <v>0.14</v>
      </c>
      <c r="Q122" s="350">
        <f t="shared" si="20"/>
        <v>0.32</v>
      </c>
      <c r="R122" s="349">
        <v>0.15</v>
      </c>
      <c r="S122" s="349">
        <v>0.14</v>
      </c>
      <c r="T122" s="350">
        <f t="shared" si="21"/>
        <v>0.29</v>
      </c>
      <c r="U122" s="349">
        <v>0.06</v>
      </c>
      <c r="V122" s="349">
        <v>0.02</v>
      </c>
      <c r="W122" s="349">
        <v>0.02</v>
      </c>
      <c r="X122" s="349">
        <v>0.12</v>
      </c>
      <c r="Y122" s="349">
        <v>0.21</v>
      </c>
      <c r="Z122" s="349">
        <v>0.15</v>
      </c>
      <c r="AA122" s="350">
        <f t="shared" si="22"/>
        <v>0.58</v>
      </c>
      <c r="AB122" s="349">
        <v>0.02</v>
      </c>
      <c r="AC122" s="349">
        <v>0.06</v>
      </c>
      <c r="AD122" s="349">
        <v>0.16</v>
      </c>
      <c r="AE122" s="350">
        <f t="shared" si="23"/>
        <v>0.24</v>
      </c>
      <c r="AF122" s="349">
        <v>0.04</v>
      </c>
      <c r="AG122" s="349">
        <v>0.04</v>
      </c>
      <c r="AH122" s="349">
        <v>0.15</v>
      </c>
      <c r="AI122" s="349">
        <v>0.15</v>
      </c>
      <c r="AJ122" s="349">
        <v>0.15</v>
      </c>
      <c r="AK122" s="350">
        <f t="shared" si="24"/>
        <v>0.53</v>
      </c>
      <c r="AL122" s="350">
        <v>0.03</v>
      </c>
      <c r="AM122" s="350">
        <v>0.21</v>
      </c>
      <c r="AN122" s="349">
        <v>0.04</v>
      </c>
      <c r="AO122" s="349">
        <v>0.14</v>
      </c>
      <c r="AP122" s="350">
        <f t="shared" si="25"/>
        <v>0.18</v>
      </c>
      <c r="AQ122" s="349">
        <v>0.16</v>
      </c>
      <c r="AR122" s="349">
        <v>0.16</v>
      </c>
      <c r="AS122" s="350">
        <f t="shared" si="26"/>
        <v>0.32</v>
      </c>
      <c r="AT122" s="349">
        <v>0.13</v>
      </c>
      <c r="AU122" s="349">
        <v>0.31</v>
      </c>
      <c r="AV122" s="350">
        <f t="shared" si="27"/>
        <v>0.44</v>
      </c>
      <c r="AW122" s="349">
        <v>0.29</v>
      </c>
      <c r="AX122" s="349">
        <v>0.39</v>
      </c>
      <c r="AY122" s="349">
        <v>0.75</v>
      </c>
      <c r="AZ122" s="349">
        <v>0.71</v>
      </c>
      <c r="BA122" s="349">
        <v>0.49</v>
      </c>
      <c r="BB122" s="349">
        <v>0.49</v>
      </c>
      <c r="BC122" s="349">
        <v>0.1</v>
      </c>
      <c r="BD122" s="349">
        <v>0.43</v>
      </c>
      <c r="BE122" s="349">
        <v>0.98</v>
      </c>
      <c r="BF122" s="349">
        <v>0.39</v>
      </c>
      <c r="BG122" s="349">
        <v>0.44</v>
      </c>
      <c r="BH122" s="349">
        <v>0.98</v>
      </c>
      <c r="BI122" s="350">
        <f t="shared" si="28"/>
        <v>6.44</v>
      </c>
      <c r="BJ122" s="350">
        <v>2.89</v>
      </c>
      <c r="BK122" s="350">
        <v>0.3</v>
      </c>
      <c r="BL122" s="349">
        <v>1.36</v>
      </c>
      <c r="BM122" s="349">
        <v>0.17</v>
      </c>
      <c r="BN122" s="349">
        <v>0.3</v>
      </c>
      <c r="BO122" s="349">
        <v>0.15</v>
      </c>
      <c r="BP122" s="350">
        <f t="shared" si="29"/>
        <v>1.98</v>
      </c>
      <c r="BQ122" s="349">
        <v>0.11</v>
      </c>
      <c r="BR122" s="349">
        <v>0.11</v>
      </c>
      <c r="BS122" s="349">
        <v>0.51</v>
      </c>
      <c r="BT122" s="349">
        <v>0.52</v>
      </c>
      <c r="BU122" s="349">
        <v>0.2</v>
      </c>
      <c r="BV122" s="350">
        <f t="shared" si="30"/>
        <v>1.45</v>
      </c>
      <c r="BW122" s="349">
        <v>0.83</v>
      </c>
      <c r="BX122" s="349">
        <v>0.51</v>
      </c>
      <c r="BY122" s="349">
        <v>0.1</v>
      </c>
      <c r="BZ122" s="349">
        <v>0.41</v>
      </c>
      <c r="CA122" s="350">
        <f t="shared" si="31"/>
        <v>1.85</v>
      </c>
      <c r="CB122" s="349">
        <v>0.36</v>
      </c>
      <c r="CC122" s="349">
        <v>4.46</v>
      </c>
      <c r="CD122" s="350">
        <f t="shared" si="32"/>
        <v>4.82</v>
      </c>
      <c r="CE122" s="350">
        <v>0.1</v>
      </c>
      <c r="CF122" s="350">
        <v>0.02</v>
      </c>
      <c r="CG122" s="349">
        <v>1.09</v>
      </c>
      <c r="CH122" s="349">
        <v>2.47</v>
      </c>
      <c r="CI122" s="349">
        <v>4.47</v>
      </c>
      <c r="CJ122" s="349">
        <v>1.2</v>
      </c>
      <c r="CK122" s="349">
        <v>0.8</v>
      </c>
      <c r="CL122" s="350">
        <f t="shared" si="33"/>
        <v>10.03</v>
      </c>
      <c r="CM122" s="349">
        <v>1.5</v>
      </c>
      <c r="CN122" s="349">
        <v>1.49</v>
      </c>
      <c r="CO122" s="350">
        <f t="shared" si="34"/>
        <v>2.99</v>
      </c>
      <c r="CP122" s="373">
        <f t="shared" si="35"/>
        <v>36.68</v>
      </c>
      <c r="CQ122" s="350">
        <f t="shared" si="36"/>
        <v>43.28</v>
      </c>
      <c r="CR122" s="292"/>
      <c r="CS122" s="292"/>
      <c r="CT122" s="292"/>
    </row>
    <row r="123" spans="1:98" ht="12.75">
      <c r="A123" s="246">
        <v>115</v>
      </c>
      <c r="B123" s="235" t="str">
        <f>Характеристика!B128</f>
        <v>Строителей     10</v>
      </c>
      <c r="C123" s="266">
        <v>2505.9</v>
      </c>
      <c r="D123" s="74">
        <v>0.05</v>
      </c>
      <c r="E123" s="348">
        <v>0.06</v>
      </c>
      <c r="F123" s="349">
        <v>0.07</v>
      </c>
      <c r="G123" s="350">
        <f t="shared" si="38"/>
        <v>0.18</v>
      </c>
      <c r="H123" s="350">
        <v>0.15</v>
      </c>
      <c r="I123" s="349">
        <v>0.12</v>
      </c>
      <c r="J123" s="74">
        <v>0.05</v>
      </c>
      <c r="K123" s="349">
        <v>0.14</v>
      </c>
      <c r="L123" s="350">
        <f t="shared" si="19"/>
        <v>0.31</v>
      </c>
      <c r="M123" s="349">
        <v>0.06</v>
      </c>
      <c r="N123" s="349">
        <v>0.06</v>
      </c>
      <c r="O123" s="349">
        <v>0.06</v>
      </c>
      <c r="P123" s="349">
        <v>0.14</v>
      </c>
      <c r="Q123" s="350">
        <f t="shared" si="20"/>
        <v>0.32</v>
      </c>
      <c r="R123" s="349">
        <v>0.15</v>
      </c>
      <c r="S123" s="349">
        <v>0.14</v>
      </c>
      <c r="T123" s="350">
        <f t="shared" si="21"/>
        <v>0.29</v>
      </c>
      <c r="U123" s="349">
        <v>0.06</v>
      </c>
      <c r="V123" s="349">
        <v>0.02</v>
      </c>
      <c r="W123" s="349">
        <v>0.02</v>
      </c>
      <c r="X123" s="349">
        <v>0.12</v>
      </c>
      <c r="Y123" s="349">
        <v>0.21</v>
      </c>
      <c r="Z123" s="349">
        <v>0.15</v>
      </c>
      <c r="AA123" s="350">
        <f t="shared" si="22"/>
        <v>0.58</v>
      </c>
      <c r="AB123" s="349">
        <v>0.02</v>
      </c>
      <c r="AC123" s="349">
        <v>0.06</v>
      </c>
      <c r="AD123" s="349">
        <v>0.16</v>
      </c>
      <c r="AE123" s="350">
        <f t="shared" si="23"/>
        <v>0.24</v>
      </c>
      <c r="AF123" s="349">
        <v>0.04</v>
      </c>
      <c r="AG123" s="349">
        <v>0.04</v>
      </c>
      <c r="AH123" s="349">
        <v>0.15</v>
      </c>
      <c r="AI123" s="349">
        <v>0.15</v>
      </c>
      <c r="AJ123" s="349">
        <v>0.15</v>
      </c>
      <c r="AK123" s="350">
        <f t="shared" si="24"/>
        <v>0.53</v>
      </c>
      <c r="AL123" s="350">
        <v>0.03</v>
      </c>
      <c r="AM123" s="350">
        <v>0.21</v>
      </c>
      <c r="AN123" s="349">
        <v>0.04</v>
      </c>
      <c r="AO123" s="349">
        <v>0.14</v>
      </c>
      <c r="AP123" s="350">
        <f t="shared" si="25"/>
        <v>0.18</v>
      </c>
      <c r="AQ123" s="349">
        <v>0.16</v>
      </c>
      <c r="AR123" s="349">
        <v>0.16</v>
      </c>
      <c r="AS123" s="350">
        <f t="shared" si="26"/>
        <v>0.32</v>
      </c>
      <c r="AT123" s="349">
        <v>0.13</v>
      </c>
      <c r="AU123" s="349">
        <v>0.31</v>
      </c>
      <c r="AV123" s="350">
        <f t="shared" si="27"/>
        <v>0.44</v>
      </c>
      <c r="AW123" s="349">
        <v>0.25</v>
      </c>
      <c r="AX123" s="349">
        <v>0.35</v>
      </c>
      <c r="AY123" s="349">
        <v>0.74</v>
      </c>
      <c r="AZ123" s="349">
        <v>0.7</v>
      </c>
      <c r="BA123" s="349">
        <v>0.45</v>
      </c>
      <c r="BB123" s="349">
        <v>0.45</v>
      </c>
      <c r="BC123" s="349">
        <v>0.1</v>
      </c>
      <c r="BD123" s="349">
        <v>0.39</v>
      </c>
      <c r="BE123" s="349">
        <v>0.9</v>
      </c>
      <c r="BF123" s="349">
        <v>0.35</v>
      </c>
      <c r="BG123" s="349">
        <v>0.4</v>
      </c>
      <c r="BH123" s="349">
        <v>0.9</v>
      </c>
      <c r="BI123" s="350">
        <f t="shared" si="28"/>
        <v>5.98</v>
      </c>
      <c r="BJ123" s="350">
        <v>2.89</v>
      </c>
      <c r="BK123" s="350">
        <v>0.3</v>
      </c>
      <c r="BL123" s="349">
        <v>1.36</v>
      </c>
      <c r="BM123" s="349">
        <v>0.17</v>
      </c>
      <c r="BN123" s="349">
        <v>0.3</v>
      </c>
      <c r="BO123" s="349">
        <v>0.1</v>
      </c>
      <c r="BP123" s="350">
        <f t="shared" si="29"/>
        <v>1.93</v>
      </c>
      <c r="BQ123" s="349">
        <v>0.09</v>
      </c>
      <c r="BR123" s="349">
        <v>0.09</v>
      </c>
      <c r="BS123" s="349">
        <v>0.5</v>
      </c>
      <c r="BT123" s="349">
        <v>0.52</v>
      </c>
      <c r="BU123" s="349">
        <v>0.2</v>
      </c>
      <c r="BV123" s="350">
        <f t="shared" si="30"/>
        <v>1.4</v>
      </c>
      <c r="BW123" s="349">
        <v>0.82</v>
      </c>
      <c r="BX123" s="349">
        <v>0.5</v>
      </c>
      <c r="BY123" s="349">
        <v>0.1</v>
      </c>
      <c r="BZ123" s="349">
        <v>0.4</v>
      </c>
      <c r="CA123" s="350">
        <f t="shared" si="31"/>
        <v>1.82</v>
      </c>
      <c r="CB123" s="349">
        <v>0.32</v>
      </c>
      <c r="CC123" s="349">
        <v>4.86</v>
      </c>
      <c r="CD123" s="350">
        <f t="shared" si="32"/>
        <v>5.18</v>
      </c>
      <c r="CE123" s="350">
        <v>0.07</v>
      </c>
      <c r="CF123" s="350">
        <v>0.02</v>
      </c>
      <c r="CG123" s="349">
        <v>1.09</v>
      </c>
      <c r="CH123" s="349">
        <v>2.22</v>
      </c>
      <c r="CI123" s="349">
        <v>4.25</v>
      </c>
      <c r="CJ123" s="349">
        <v>1.2</v>
      </c>
      <c r="CK123" s="349">
        <v>0.8</v>
      </c>
      <c r="CL123" s="350">
        <f t="shared" si="33"/>
        <v>9.56</v>
      </c>
      <c r="CM123" s="349">
        <v>1.5</v>
      </c>
      <c r="CN123" s="349">
        <v>1.49</v>
      </c>
      <c r="CO123" s="350">
        <f t="shared" si="34"/>
        <v>2.99</v>
      </c>
      <c r="CP123" s="373">
        <f t="shared" si="35"/>
        <v>35.92</v>
      </c>
      <c r="CQ123" s="350">
        <f t="shared" si="36"/>
        <v>42.39</v>
      </c>
      <c r="CR123" s="292"/>
      <c r="CS123" s="292"/>
      <c r="CT123" s="292"/>
    </row>
    <row r="124" spans="1:98" ht="12.75">
      <c r="A124" s="246">
        <v>116</v>
      </c>
      <c r="B124" s="235" t="str">
        <f>Характеристика!B129</f>
        <v>Строителей, 1</v>
      </c>
      <c r="C124" s="344">
        <v>2134.1</v>
      </c>
      <c r="D124" s="74">
        <v>0.04</v>
      </c>
      <c r="E124" s="348">
        <v>0.06</v>
      </c>
      <c r="F124" s="349">
        <v>0.09</v>
      </c>
      <c r="G124" s="350">
        <f t="shared" si="38"/>
        <v>0.19</v>
      </c>
      <c r="H124" s="350">
        <v>0.15</v>
      </c>
      <c r="I124" s="349">
        <v>0.12</v>
      </c>
      <c r="J124" s="74">
        <v>0.04</v>
      </c>
      <c r="K124" s="349">
        <v>0.14</v>
      </c>
      <c r="L124" s="350">
        <f t="shared" si="19"/>
        <v>0.3</v>
      </c>
      <c r="M124" s="349">
        <v>0.05</v>
      </c>
      <c r="N124" s="349">
        <v>0.05</v>
      </c>
      <c r="O124" s="349">
        <v>0.05</v>
      </c>
      <c r="P124" s="349">
        <v>0.14</v>
      </c>
      <c r="Q124" s="350">
        <f t="shared" si="20"/>
        <v>0.29</v>
      </c>
      <c r="R124" s="349">
        <v>0.15</v>
      </c>
      <c r="S124" s="349">
        <v>0.14</v>
      </c>
      <c r="T124" s="350">
        <f t="shared" si="21"/>
        <v>0.29</v>
      </c>
      <c r="U124" s="349">
        <v>0.06</v>
      </c>
      <c r="V124" s="349">
        <v>0.02</v>
      </c>
      <c r="W124" s="349">
        <v>0.02</v>
      </c>
      <c r="X124" s="349">
        <v>0.12</v>
      </c>
      <c r="Y124" s="349">
        <v>0.21</v>
      </c>
      <c r="Z124" s="349">
        <v>0.15</v>
      </c>
      <c r="AA124" s="350">
        <f t="shared" si="22"/>
        <v>0.58</v>
      </c>
      <c r="AB124" s="349">
        <v>0.02</v>
      </c>
      <c r="AC124" s="349">
        <v>0.05</v>
      </c>
      <c r="AD124" s="349">
        <v>0.16</v>
      </c>
      <c r="AE124" s="350">
        <f t="shared" si="23"/>
        <v>0.23</v>
      </c>
      <c r="AF124" s="349">
        <v>0.04</v>
      </c>
      <c r="AG124" s="349">
        <v>0.04</v>
      </c>
      <c r="AH124" s="349">
        <v>0.15</v>
      </c>
      <c r="AI124" s="349">
        <v>0.15</v>
      </c>
      <c r="AJ124" s="349">
        <v>0.15</v>
      </c>
      <c r="AK124" s="350">
        <f t="shared" si="24"/>
        <v>0.53</v>
      </c>
      <c r="AL124" s="350">
        <v>0.03</v>
      </c>
      <c r="AM124" s="350">
        <v>0.2</v>
      </c>
      <c r="AN124" s="349">
        <v>0.04</v>
      </c>
      <c r="AO124" s="349">
        <v>0.14</v>
      </c>
      <c r="AP124" s="350">
        <f t="shared" si="25"/>
        <v>0.18</v>
      </c>
      <c r="AQ124" s="349">
        <v>0.16</v>
      </c>
      <c r="AR124" s="349">
        <v>0.16</v>
      </c>
      <c r="AS124" s="350">
        <f t="shared" si="26"/>
        <v>0.32</v>
      </c>
      <c r="AT124" s="349">
        <v>0.13</v>
      </c>
      <c r="AU124" s="349">
        <v>0.28</v>
      </c>
      <c r="AV124" s="350">
        <f t="shared" si="27"/>
        <v>0.41</v>
      </c>
      <c r="AW124" s="349">
        <v>0.25</v>
      </c>
      <c r="AX124" s="349">
        <v>0.35</v>
      </c>
      <c r="AY124" s="349">
        <v>0.74</v>
      </c>
      <c r="AZ124" s="349">
        <v>0.7</v>
      </c>
      <c r="BA124" s="349">
        <v>0.45</v>
      </c>
      <c r="BB124" s="349">
        <v>0.45</v>
      </c>
      <c r="BC124" s="349">
        <v>0.1</v>
      </c>
      <c r="BD124" s="349">
        <v>0.39</v>
      </c>
      <c r="BE124" s="349">
        <v>0.9</v>
      </c>
      <c r="BF124" s="349">
        <v>0.35</v>
      </c>
      <c r="BG124" s="349">
        <v>0.4</v>
      </c>
      <c r="BH124" s="349">
        <v>0.9</v>
      </c>
      <c r="BI124" s="350">
        <f t="shared" si="28"/>
        <v>5.98</v>
      </c>
      <c r="BJ124" s="350">
        <v>2.89</v>
      </c>
      <c r="BK124" s="350">
        <v>0.3</v>
      </c>
      <c r="BL124" s="349">
        <v>1.48</v>
      </c>
      <c r="BM124" s="349">
        <v>0.17</v>
      </c>
      <c r="BN124" s="349">
        <v>0.3</v>
      </c>
      <c r="BO124" s="349">
        <v>0.22</v>
      </c>
      <c r="BP124" s="350">
        <f t="shared" si="29"/>
        <v>2.17</v>
      </c>
      <c r="BQ124" s="349">
        <v>0.1</v>
      </c>
      <c r="BR124" s="349">
        <v>0.1</v>
      </c>
      <c r="BS124" s="349">
        <v>0.49</v>
      </c>
      <c r="BT124" s="349">
        <v>0.57</v>
      </c>
      <c r="BU124" s="349">
        <v>0.2</v>
      </c>
      <c r="BV124" s="350">
        <f t="shared" si="30"/>
        <v>1.46</v>
      </c>
      <c r="BW124" s="349">
        <v>0.81</v>
      </c>
      <c r="BX124" s="349">
        <v>0.49</v>
      </c>
      <c r="BY124" s="349">
        <v>0.15</v>
      </c>
      <c r="BZ124" s="349">
        <v>0.39</v>
      </c>
      <c r="CA124" s="350">
        <f t="shared" si="31"/>
        <v>1.84</v>
      </c>
      <c r="CB124" s="349">
        <v>0.31</v>
      </c>
      <c r="CC124" s="349">
        <v>4.81</v>
      </c>
      <c r="CD124" s="350">
        <f t="shared" si="32"/>
        <v>5.12</v>
      </c>
      <c r="CE124" s="350">
        <v>0.08</v>
      </c>
      <c r="CF124" s="350">
        <v>0.02</v>
      </c>
      <c r="CG124" s="349">
        <v>1.09</v>
      </c>
      <c r="CH124" s="349">
        <v>2.24</v>
      </c>
      <c r="CI124" s="235">
        <v>4.25</v>
      </c>
      <c r="CJ124" s="349">
        <v>1.2</v>
      </c>
      <c r="CK124" s="349">
        <v>0.8</v>
      </c>
      <c r="CL124" s="350">
        <f>CG124+CH124+CI125+CJ124+CK124</f>
        <v>9.58</v>
      </c>
      <c r="CM124" s="349">
        <v>1.5</v>
      </c>
      <c r="CN124" s="349">
        <v>1.49</v>
      </c>
      <c r="CO124" s="350">
        <f t="shared" si="34"/>
        <v>2.99</v>
      </c>
      <c r="CP124" s="373">
        <f t="shared" si="35"/>
        <v>36.13</v>
      </c>
      <c r="CQ124" s="350">
        <f t="shared" si="36"/>
        <v>42.63</v>
      </c>
      <c r="CR124" s="292"/>
      <c r="CS124" s="292"/>
      <c r="CT124" s="292"/>
    </row>
    <row r="125" spans="1:98" ht="17.25" customHeight="1">
      <c r="A125" s="246">
        <v>117</v>
      </c>
      <c r="B125" s="235" t="str">
        <f>Характеристика!B130</f>
        <v>Строителей, 1а</v>
      </c>
      <c r="C125" s="344">
        <v>2141.9</v>
      </c>
      <c r="D125" s="74">
        <v>0.04</v>
      </c>
      <c r="E125" s="348">
        <v>0.06</v>
      </c>
      <c r="F125" s="349">
        <v>0.09</v>
      </c>
      <c r="G125" s="350">
        <f t="shared" si="38"/>
        <v>0.19</v>
      </c>
      <c r="H125" s="350">
        <v>0.15</v>
      </c>
      <c r="I125" s="349">
        <v>0.12</v>
      </c>
      <c r="J125" s="74">
        <v>0.04</v>
      </c>
      <c r="K125" s="349">
        <v>0.14</v>
      </c>
      <c r="L125" s="350">
        <f t="shared" si="19"/>
        <v>0.3</v>
      </c>
      <c r="M125" s="349">
        <v>0.05</v>
      </c>
      <c r="N125" s="349">
        <v>0.05</v>
      </c>
      <c r="O125" s="349">
        <v>0.05</v>
      </c>
      <c r="P125" s="349">
        <v>0.14</v>
      </c>
      <c r="Q125" s="350">
        <f t="shared" si="20"/>
        <v>0.29</v>
      </c>
      <c r="R125" s="349">
        <v>0.15</v>
      </c>
      <c r="S125" s="349">
        <v>0.14</v>
      </c>
      <c r="T125" s="350">
        <f t="shared" si="21"/>
        <v>0.29</v>
      </c>
      <c r="U125" s="349">
        <v>0.06</v>
      </c>
      <c r="V125" s="349">
        <v>0.02</v>
      </c>
      <c r="W125" s="349">
        <v>0.02</v>
      </c>
      <c r="X125" s="349">
        <v>0.12</v>
      </c>
      <c r="Y125" s="349">
        <v>0.21</v>
      </c>
      <c r="Z125" s="349">
        <v>0.15</v>
      </c>
      <c r="AA125" s="350">
        <f t="shared" si="22"/>
        <v>0.58</v>
      </c>
      <c r="AB125" s="349">
        <v>0.02</v>
      </c>
      <c r="AC125" s="349">
        <v>0.05</v>
      </c>
      <c r="AD125" s="349">
        <v>0.16</v>
      </c>
      <c r="AE125" s="350">
        <f t="shared" si="23"/>
        <v>0.23</v>
      </c>
      <c r="AF125" s="349">
        <v>0.04</v>
      </c>
      <c r="AG125" s="349">
        <v>0.04</v>
      </c>
      <c r="AH125" s="349">
        <v>0.15</v>
      </c>
      <c r="AI125" s="349">
        <v>0.15</v>
      </c>
      <c r="AJ125" s="349">
        <v>0.15</v>
      </c>
      <c r="AK125" s="350">
        <f t="shared" si="24"/>
        <v>0.53</v>
      </c>
      <c r="AL125" s="350">
        <v>0.03</v>
      </c>
      <c r="AM125" s="350">
        <v>0.2</v>
      </c>
      <c r="AN125" s="349">
        <v>0.04</v>
      </c>
      <c r="AO125" s="349">
        <v>0.14</v>
      </c>
      <c r="AP125" s="350">
        <f t="shared" si="25"/>
        <v>0.18</v>
      </c>
      <c r="AQ125" s="349">
        <v>0.16</v>
      </c>
      <c r="AR125" s="349">
        <v>0.16</v>
      </c>
      <c r="AS125" s="350">
        <f t="shared" si="26"/>
        <v>0.32</v>
      </c>
      <c r="AT125" s="349">
        <v>0.13</v>
      </c>
      <c r="AU125" s="349">
        <v>0.28</v>
      </c>
      <c r="AV125" s="350">
        <f t="shared" si="27"/>
        <v>0.41</v>
      </c>
      <c r="AW125" s="349">
        <v>0.25</v>
      </c>
      <c r="AX125" s="349">
        <v>0.35</v>
      </c>
      <c r="AY125" s="349">
        <v>0.74</v>
      </c>
      <c r="AZ125" s="349">
        <v>0.7</v>
      </c>
      <c r="BA125" s="349">
        <v>0.45</v>
      </c>
      <c r="BB125" s="349">
        <v>0.45</v>
      </c>
      <c r="BC125" s="349">
        <v>0.1</v>
      </c>
      <c r="BD125" s="349">
        <v>0.39</v>
      </c>
      <c r="BE125" s="349">
        <v>0.9</v>
      </c>
      <c r="BF125" s="349">
        <v>0.35</v>
      </c>
      <c r="BG125" s="349">
        <v>0.4</v>
      </c>
      <c r="BH125" s="349">
        <v>0.9</v>
      </c>
      <c r="BI125" s="350">
        <f t="shared" si="28"/>
        <v>5.98</v>
      </c>
      <c r="BJ125" s="350">
        <v>2.89</v>
      </c>
      <c r="BK125" s="350">
        <v>0.3</v>
      </c>
      <c r="BL125" s="349">
        <v>1.49</v>
      </c>
      <c r="BM125" s="349">
        <v>0.17</v>
      </c>
      <c r="BN125" s="349">
        <v>0.3</v>
      </c>
      <c r="BO125" s="349">
        <v>0.22</v>
      </c>
      <c r="BP125" s="350">
        <f t="shared" si="29"/>
        <v>2.18</v>
      </c>
      <c r="BQ125" s="349">
        <v>0.1</v>
      </c>
      <c r="BR125" s="349">
        <v>0.1</v>
      </c>
      <c r="BS125" s="349">
        <v>0.49</v>
      </c>
      <c r="BT125" s="349">
        <v>0.57</v>
      </c>
      <c r="BU125" s="349">
        <v>0.2</v>
      </c>
      <c r="BV125" s="350">
        <f t="shared" si="30"/>
        <v>1.46</v>
      </c>
      <c r="BW125" s="349">
        <v>0.81</v>
      </c>
      <c r="BX125" s="349">
        <v>0.49</v>
      </c>
      <c r="BY125" s="349">
        <v>0.15</v>
      </c>
      <c r="BZ125" s="349">
        <v>0.39</v>
      </c>
      <c r="CA125" s="350">
        <f t="shared" si="31"/>
        <v>1.84</v>
      </c>
      <c r="CB125" s="349">
        <v>0.31</v>
      </c>
      <c r="CC125" s="349">
        <v>4.42</v>
      </c>
      <c r="CD125" s="350">
        <f t="shared" si="32"/>
        <v>4.73</v>
      </c>
      <c r="CE125" s="350">
        <v>0.08</v>
      </c>
      <c r="CF125" s="350">
        <v>0.02</v>
      </c>
      <c r="CG125" s="349">
        <v>1.09</v>
      </c>
      <c r="CH125" s="349">
        <v>2.24</v>
      </c>
      <c r="CI125" s="235">
        <v>4.25</v>
      </c>
      <c r="CJ125" s="349">
        <v>1.2</v>
      </c>
      <c r="CK125" s="349">
        <v>0.8</v>
      </c>
      <c r="CL125" s="350">
        <f>CG125+CH125+CI126+CJ125+CK125</f>
        <v>10.54</v>
      </c>
      <c r="CM125" s="349">
        <v>1.5</v>
      </c>
      <c r="CN125" s="349">
        <v>1.49</v>
      </c>
      <c r="CO125" s="350">
        <f t="shared" si="34"/>
        <v>2.99</v>
      </c>
      <c r="CP125" s="373">
        <f t="shared" si="35"/>
        <v>36.71</v>
      </c>
      <c r="CQ125" s="350">
        <f t="shared" si="36"/>
        <v>43.32</v>
      </c>
      <c r="CR125" s="292"/>
      <c r="CS125" s="292"/>
      <c r="CT125" s="292"/>
    </row>
    <row r="126" spans="1:98" ht="12.75">
      <c r="A126" s="246">
        <v>118</v>
      </c>
      <c r="B126" s="235" t="str">
        <f>Характеристика!B131</f>
        <v>Строителей     3</v>
      </c>
      <c r="C126" s="266">
        <v>1282</v>
      </c>
      <c r="D126" s="74">
        <v>0.05</v>
      </c>
      <c r="E126" s="348">
        <v>0.06</v>
      </c>
      <c r="F126" s="349">
        <v>0.02</v>
      </c>
      <c r="G126" s="350">
        <f t="shared" si="38"/>
        <v>0.13</v>
      </c>
      <c r="H126" s="350">
        <v>0.16</v>
      </c>
      <c r="I126" s="349">
        <v>0.12</v>
      </c>
      <c r="J126" s="74">
        <v>0.05</v>
      </c>
      <c r="K126" s="349">
        <v>0.15</v>
      </c>
      <c r="L126" s="350">
        <f t="shared" si="19"/>
        <v>0.32</v>
      </c>
      <c r="M126" s="349">
        <v>0.06</v>
      </c>
      <c r="N126" s="349">
        <v>0.06</v>
      </c>
      <c r="O126" s="349">
        <v>0.06</v>
      </c>
      <c r="P126" s="349">
        <v>0.15</v>
      </c>
      <c r="Q126" s="350">
        <f t="shared" si="20"/>
        <v>0.33</v>
      </c>
      <c r="R126" s="349">
        <v>0.16</v>
      </c>
      <c r="S126" s="349">
        <v>0.15</v>
      </c>
      <c r="T126" s="350">
        <f t="shared" si="21"/>
        <v>0.31</v>
      </c>
      <c r="U126" s="349">
        <v>0.06</v>
      </c>
      <c r="V126" s="349">
        <v>0.02</v>
      </c>
      <c r="W126" s="349">
        <v>0.02</v>
      </c>
      <c r="X126" s="349">
        <v>0.12</v>
      </c>
      <c r="Y126" s="349">
        <v>0.21</v>
      </c>
      <c r="Z126" s="349">
        <v>0.16</v>
      </c>
      <c r="AA126" s="350">
        <f t="shared" si="22"/>
        <v>0.59</v>
      </c>
      <c r="AB126" s="349">
        <v>0.02</v>
      </c>
      <c r="AC126" s="349">
        <v>0.06</v>
      </c>
      <c r="AD126" s="349">
        <v>0.17</v>
      </c>
      <c r="AE126" s="350">
        <f t="shared" si="23"/>
        <v>0.25</v>
      </c>
      <c r="AF126" s="349">
        <v>0.04</v>
      </c>
      <c r="AG126" s="349">
        <v>0.04</v>
      </c>
      <c r="AH126" s="349">
        <v>0.16</v>
      </c>
      <c r="AI126" s="349">
        <v>0.16</v>
      </c>
      <c r="AJ126" s="349">
        <v>0.16</v>
      </c>
      <c r="AK126" s="350">
        <f t="shared" si="24"/>
        <v>0.56</v>
      </c>
      <c r="AL126" s="350">
        <v>0.03</v>
      </c>
      <c r="AM126" s="350">
        <v>0.22</v>
      </c>
      <c r="AN126" s="349">
        <v>0.04</v>
      </c>
      <c r="AO126" s="349">
        <v>0.15</v>
      </c>
      <c r="AP126" s="350">
        <f t="shared" si="25"/>
        <v>0.19</v>
      </c>
      <c r="AQ126" s="349">
        <v>0.16</v>
      </c>
      <c r="AR126" s="349">
        <v>0.16</v>
      </c>
      <c r="AS126" s="350">
        <f t="shared" si="26"/>
        <v>0.32</v>
      </c>
      <c r="AT126" s="349">
        <v>0.13</v>
      </c>
      <c r="AU126" s="349">
        <v>0.32</v>
      </c>
      <c r="AV126" s="350">
        <f t="shared" si="27"/>
        <v>0.45</v>
      </c>
      <c r="AW126" s="349">
        <v>0.29</v>
      </c>
      <c r="AX126" s="349">
        <v>0.39</v>
      </c>
      <c r="AY126" s="349">
        <v>0.72</v>
      </c>
      <c r="AZ126" s="349">
        <v>0.68</v>
      </c>
      <c r="BA126" s="349">
        <v>0.49</v>
      </c>
      <c r="BB126" s="349">
        <v>0.49</v>
      </c>
      <c r="BC126" s="349">
        <v>0.1</v>
      </c>
      <c r="BD126" s="349">
        <v>0.43</v>
      </c>
      <c r="BE126" s="349">
        <v>0.98</v>
      </c>
      <c r="BF126" s="349">
        <v>0.39</v>
      </c>
      <c r="BG126" s="349">
        <v>0.44</v>
      </c>
      <c r="BH126" s="349">
        <v>0.98</v>
      </c>
      <c r="BI126" s="350">
        <f t="shared" si="28"/>
        <v>6.38</v>
      </c>
      <c r="BJ126" s="350">
        <v>2.89</v>
      </c>
      <c r="BK126" s="350">
        <v>0.3</v>
      </c>
      <c r="BL126" s="349">
        <v>1.54</v>
      </c>
      <c r="BM126" s="349">
        <v>0.17</v>
      </c>
      <c r="BN126" s="349">
        <v>0.3</v>
      </c>
      <c r="BO126" s="349">
        <v>0.17</v>
      </c>
      <c r="BP126" s="350">
        <f t="shared" si="29"/>
        <v>2.18</v>
      </c>
      <c r="BQ126" s="349">
        <v>0.16</v>
      </c>
      <c r="BR126" s="349">
        <v>0.16</v>
      </c>
      <c r="BS126" s="349">
        <v>0.48</v>
      </c>
      <c r="BT126" s="349">
        <v>0.57</v>
      </c>
      <c r="BU126" s="349">
        <v>0.2</v>
      </c>
      <c r="BV126" s="350">
        <f t="shared" si="30"/>
        <v>1.57</v>
      </c>
      <c r="BW126" s="349">
        <v>0.8</v>
      </c>
      <c r="BX126" s="349">
        <v>0.48</v>
      </c>
      <c r="BY126" s="349">
        <v>0.15</v>
      </c>
      <c r="BZ126" s="349">
        <v>0.38</v>
      </c>
      <c r="CA126" s="350">
        <f t="shared" si="31"/>
        <v>1.81</v>
      </c>
      <c r="CB126" s="349">
        <v>0.2</v>
      </c>
      <c r="CC126" s="349">
        <v>5.25</v>
      </c>
      <c r="CD126" s="350">
        <f t="shared" si="32"/>
        <v>5.45</v>
      </c>
      <c r="CE126" s="350">
        <v>0.09</v>
      </c>
      <c r="CF126" s="350">
        <v>0.02</v>
      </c>
      <c r="CG126" s="349">
        <v>1.09</v>
      </c>
      <c r="CH126" s="349">
        <v>3.21</v>
      </c>
      <c r="CI126" s="349">
        <v>5.21</v>
      </c>
      <c r="CJ126" s="349">
        <v>1.2</v>
      </c>
      <c r="CK126" s="349">
        <v>0.8</v>
      </c>
      <c r="CL126" s="350">
        <f t="shared" si="33"/>
        <v>11.51</v>
      </c>
      <c r="CM126" s="349">
        <v>1.5</v>
      </c>
      <c r="CN126" s="349">
        <v>1.49</v>
      </c>
      <c r="CO126" s="350">
        <f t="shared" si="34"/>
        <v>2.99</v>
      </c>
      <c r="CP126" s="373">
        <f t="shared" si="35"/>
        <v>39.05</v>
      </c>
      <c r="CQ126" s="350">
        <f t="shared" si="36"/>
        <v>46.08</v>
      </c>
      <c r="CR126" s="292"/>
      <c r="CS126" s="292"/>
      <c r="CT126" s="292"/>
    </row>
    <row r="127" spans="1:98" ht="15" customHeight="1">
      <c r="A127" s="246">
        <v>119</v>
      </c>
      <c r="B127" s="235" t="str">
        <f>Характеристика!B132</f>
        <v>Строителей     4</v>
      </c>
      <c r="C127" s="266">
        <v>1918.9</v>
      </c>
      <c r="D127" s="74">
        <v>0.04</v>
      </c>
      <c r="E127" s="348">
        <v>0.06</v>
      </c>
      <c r="F127" s="349">
        <v>0.09</v>
      </c>
      <c r="G127" s="350">
        <f t="shared" si="38"/>
        <v>0.19</v>
      </c>
      <c r="H127" s="350">
        <v>0.15</v>
      </c>
      <c r="I127" s="349">
        <v>0.12</v>
      </c>
      <c r="J127" s="74">
        <v>0.04</v>
      </c>
      <c r="K127" s="349">
        <v>0.14</v>
      </c>
      <c r="L127" s="350">
        <f t="shared" si="19"/>
        <v>0.3</v>
      </c>
      <c r="M127" s="349">
        <v>0.05</v>
      </c>
      <c r="N127" s="349">
        <v>0.05</v>
      </c>
      <c r="O127" s="349">
        <v>0.05</v>
      </c>
      <c r="P127" s="349">
        <v>0.14</v>
      </c>
      <c r="Q127" s="350">
        <f t="shared" si="20"/>
        <v>0.29</v>
      </c>
      <c r="R127" s="349">
        <v>0.15</v>
      </c>
      <c r="S127" s="349">
        <v>0.14</v>
      </c>
      <c r="T127" s="350">
        <f t="shared" si="21"/>
        <v>0.29</v>
      </c>
      <c r="U127" s="349">
        <v>0.06</v>
      </c>
      <c r="V127" s="349">
        <v>0.02</v>
      </c>
      <c r="W127" s="349">
        <v>0.02</v>
      </c>
      <c r="X127" s="349">
        <v>0.12</v>
      </c>
      <c r="Y127" s="349">
        <v>0.21</v>
      </c>
      <c r="Z127" s="349">
        <v>0.15</v>
      </c>
      <c r="AA127" s="350">
        <f t="shared" si="22"/>
        <v>0.58</v>
      </c>
      <c r="AB127" s="349">
        <v>0.02</v>
      </c>
      <c r="AC127" s="349">
        <v>0.05</v>
      </c>
      <c r="AD127" s="349">
        <v>0.16</v>
      </c>
      <c r="AE127" s="350">
        <f t="shared" si="23"/>
        <v>0.23</v>
      </c>
      <c r="AF127" s="349">
        <v>0.04</v>
      </c>
      <c r="AG127" s="349">
        <v>0.04</v>
      </c>
      <c r="AH127" s="349">
        <v>0.15</v>
      </c>
      <c r="AI127" s="349">
        <v>0.15</v>
      </c>
      <c r="AJ127" s="349">
        <v>0.15</v>
      </c>
      <c r="AK127" s="350">
        <f t="shared" si="24"/>
        <v>0.53</v>
      </c>
      <c r="AL127" s="350">
        <v>0.03</v>
      </c>
      <c r="AM127" s="350">
        <v>0.2</v>
      </c>
      <c r="AN127" s="349">
        <v>0.04</v>
      </c>
      <c r="AO127" s="349">
        <v>0.14</v>
      </c>
      <c r="AP127" s="350">
        <f t="shared" si="25"/>
        <v>0.18</v>
      </c>
      <c r="AQ127" s="349">
        <v>0.16</v>
      </c>
      <c r="AR127" s="349">
        <v>0.16</v>
      </c>
      <c r="AS127" s="350">
        <f t="shared" si="26"/>
        <v>0.32</v>
      </c>
      <c r="AT127" s="349">
        <v>0.13</v>
      </c>
      <c r="AU127" s="349">
        <v>0.28</v>
      </c>
      <c r="AV127" s="350">
        <f t="shared" si="27"/>
        <v>0.41</v>
      </c>
      <c r="AW127" s="349">
        <v>0.29</v>
      </c>
      <c r="AX127" s="349">
        <v>0.39</v>
      </c>
      <c r="AY127" s="349">
        <v>0.73</v>
      </c>
      <c r="AZ127" s="349">
        <v>0.69</v>
      </c>
      <c r="BA127" s="349">
        <v>0.49</v>
      </c>
      <c r="BB127" s="349">
        <v>0.49</v>
      </c>
      <c r="BC127" s="349">
        <v>0.1</v>
      </c>
      <c r="BD127" s="349">
        <v>0.43</v>
      </c>
      <c r="BE127" s="349">
        <v>0.98</v>
      </c>
      <c r="BF127" s="349">
        <v>0.39</v>
      </c>
      <c r="BG127" s="349">
        <v>0.44</v>
      </c>
      <c r="BH127" s="349">
        <v>0.98</v>
      </c>
      <c r="BI127" s="350">
        <f t="shared" si="28"/>
        <v>6.4</v>
      </c>
      <c r="BJ127" s="350">
        <v>2.89</v>
      </c>
      <c r="BK127" s="350">
        <v>0.3</v>
      </c>
      <c r="BL127" s="349">
        <v>1.39</v>
      </c>
      <c r="BM127" s="349">
        <v>0.17</v>
      </c>
      <c r="BN127" s="349">
        <v>0.3</v>
      </c>
      <c r="BO127" s="349">
        <v>0.13</v>
      </c>
      <c r="BP127" s="350">
        <f t="shared" si="29"/>
        <v>1.99</v>
      </c>
      <c r="BQ127" s="349">
        <v>0.11</v>
      </c>
      <c r="BR127" s="349">
        <v>0.11</v>
      </c>
      <c r="BS127" s="349">
        <v>0.49</v>
      </c>
      <c r="BT127" s="349">
        <v>0.58</v>
      </c>
      <c r="BU127" s="349">
        <v>0.2</v>
      </c>
      <c r="BV127" s="350">
        <f t="shared" si="30"/>
        <v>1.49</v>
      </c>
      <c r="BW127" s="349">
        <v>0.81</v>
      </c>
      <c r="BX127" s="349">
        <v>0.49</v>
      </c>
      <c r="BY127" s="349">
        <v>0.16</v>
      </c>
      <c r="BZ127" s="349">
        <v>0.39</v>
      </c>
      <c r="CA127" s="350">
        <f t="shared" si="31"/>
        <v>1.85</v>
      </c>
      <c r="CB127" s="349">
        <v>0.21</v>
      </c>
      <c r="CC127" s="349">
        <v>4.77</v>
      </c>
      <c r="CD127" s="350">
        <f t="shared" si="32"/>
        <v>4.98</v>
      </c>
      <c r="CE127" s="350">
        <v>0.09</v>
      </c>
      <c r="CF127" s="350">
        <v>0.02</v>
      </c>
      <c r="CG127" s="349">
        <v>1.09</v>
      </c>
      <c r="CH127" s="349">
        <v>2.4</v>
      </c>
      <c r="CI127" s="349">
        <v>4.41</v>
      </c>
      <c r="CJ127" s="349">
        <v>1.2</v>
      </c>
      <c r="CK127" s="349">
        <v>0.8</v>
      </c>
      <c r="CL127" s="350">
        <f t="shared" si="33"/>
        <v>9.9</v>
      </c>
      <c r="CM127" s="349">
        <v>1.5</v>
      </c>
      <c r="CN127" s="349">
        <v>1.49</v>
      </c>
      <c r="CO127" s="350">
        <f t="shared" si="34"/>
        <v>2.99</v>
      </c>
      <c r="CP127" s="373">
        <f t="shared" si="35"/>
        <v>36.6</v>
      </c>
      <c r="CQ127" s="350">
        <f t="shared" si="36"/>
        <v>43.19</v>
      </c>
      <c r="CR127" s="292"/>
      <c r="CS127" s="292"/>
      <c r="CT127" s="292"/>
    </row>
    <row r="128" spans="1:98" ht="12.75">
      <c r="A128" s="246">
        <v>120</v>
      </c>
      <c r="B128" s="235" t="str">
        <f>Характеристика!B133</f>
        <v>Строителей     6</v>
      </c>
      <c r="C128" s="266">
        <v>1919.8</v>
      </c>
      <c r="D128" s="74">
        <v>0.04</v>
      </c>
      <c r="E128" s="348">
        <v>0.06</v>
      </c>
      <c r="F128" s="349">
        <v>0.09</v>
      </c>
      <c r="G128" s="350">
        <f t="shared" si="38"/>
        <v>0.19</v>
      </c>
      <c r="H128" s="350">
        <v>0.15</v>
      </c>
      <c r="I128" s="349">
        <v>0.12</v>
      </c>
      <c r="J128" s="74">
        <v>0.04</v>
      </c>
      <c r="K128" s="349">
        <v>0.14</v>
      </c>
      <c r="L128" s="350">
        <f t="shared" si="19"/>
        <v>0.3</v>
      </c>
      <c r="M128" s="349">
        <v>0.05</v>
      </c>
      <c r="N128" s="349">
        <v>0.05</v>
      </c>
      <c r="O128" s="349">
        <v>0.05</v>
      </c>
      <c r="P128" s="349">
        <v>0.14</v>
      </c>
      <c r="Q128" s="350">
        <f t="shared" si="20"/>
        <v>0.29</v>
      </c>
      <c r="R128" s="349">
        <v>0.15</v>
      </c>
      <c r="S128" s="349">
        <v>0.14</v>
      </c>
      <c r="T128" s="350">
        <f t="shared" si="21"/>
        <v>0.29</v>
      </c>
      <c r="U128" s="349">
        <v>0.06</v>
      </c>
      <c r="V128" s="349">
        <v>0.02</v>
      </c>
      <c r="W128" s="349">
        <v>0.02</v>
      </c>
      <c r="X128" s="349">
        <v>0.12</v>
      </c>
      <c r="Y128" s="349">
        <v>0.21</v>
      </c>
      <c r="Z128" s="349">
        <v>0.15</v>
      </c>
      <c r="AA128" s="350">
        <f t="shared" si="22"/>
        <v>0.58</v>
      </c>
      <c r="AB128" s="349">
        <v>0.02</v>
      </c>
      <c r="AC128" s="349">
        <v>0.05</v>
      </c>
      <c r="AD128" s="349">
        <v>0.16</v>
      </c>
      <c r="AE128" s="350">
        <f t="shared" si="23"/>
        <v>0.23</v>
      </c>
      <c r="AF128" s="349">
        <v>0.04</v>
      </c>
      <c r="AG128" s="349">
        <v>0.04</v>
      </c>
      <c r="AH128" s="349">
        <v>0.15</v>
      </c>
      <c r="AI128" s="349">
        <v>0.15</v>
      </c>
      <c r="AJ128" s="349">
        <v>0.15</v>
      </c>
      <c r="AK128" s="350">
        <f t="shared" si="24"/>
        <v>0.53</v>
      </c>
      <c r="AL128" s="350">
        <v>0.03</v>
      </c>
      <c r="AM128" s="350">
        <v>0.2</v>
      </c>
      <c r="AN128" s="349">
        <v>0.04</v>
      </c>
      <c r="AO128" s="349">
        <v>0.14</v>
      </c>
      <c r="AP128" s="350">
        <f t="shared" si="25"/>
        <v>0.18</v>
      </c>
      <c r="AQ128" s="349">
        <v>0.16</v>
      </c>
      <c r="AR128" s="349">
        <v>0.16</v>
      </c>
      <c r="AS128" s="350">
        <f t="shared" si="26"/>
        <v>0.32</v>
      </c>
      <c r="AT128" s="349">
        <v>0.13</v>
      </c>
      <c r="AU128" s="349">
        <v>0.28</v>
      </c>
      <c r="AV128" s="350">
        <f t="shared" si="27"/>
        <v>0.41</v>
      </c>
      <c r="AW128" s="349">
        <v>0.29</v>
      </c>
      <c r="AX128" s="349">
        <v>0.39</v>
      </c>
      <c r="AY128" s="349">
        <v>0.73</v>
      </c>
      <c r="AZ128" s="349">
        <v>0.69</v>
      </c>
      <c r="BA128" s="349">
        <v>0.49</v>
      </c>
      <c r="BB128" s="349">
        <v>0.49</v>
      </c>
      <c r="BC128" s="349">
        <v>0.1</v>
      </c>
      <c r="BD128" s="349">
        <v>0.43</v>
      </c>
      <c r="BE128" s="349">
        <v>0.98</v>
      </c>
      <c r="BF128" s="349">
        <v>0.39</v>
      </c>
      <c r="BG128" s="349">
        <v>0.44</v>
      </c>
      <c r="BH128" s="349">
        <v>0.98</v>
      </c>
      <c r="BI128" s="350">
        <f t="shared" si="28"/>
        <v>6.4</v>
      </c>
      <c r="BJ128" s="350">
        <v>2.89</v>
      </c>
      <c r="BK128" s="350">
        <v>0.3</v>
      </c>
      <c r="BL128" s="349">
        <v>1.4</v>
      </c>
      <c r="BM128" s="349">
        <v>0.17</v>
      </c>
      <c r="BN128" s="349">
        <v>0.3</v>
      </c>
      <c r="BO128" s="349">
        <v>0.19</v>
      </c>
      <c r="BP128" s="350">
        <f t="shared" si="29"/>
        <v>2.06</v>
      </c>
      <c r="BQ128" s="349">
        <v>0.11</v>
      </c>
      <c r="BR128" s="349">
        <v>0.11</v>
      </c>
      <c r="BS128" s="349">
        <v>0.49</v>
      </c>
      <c r="BT128" s="349">
        <v>0.58</v>
      </c>
      <c r="BU128" s="349">
        <v>0.2</v>
      </c>
      <c r="BV128" s="350">
        <f t="shared" si="30"/>
        <v>1.49</v>
      </c>
      <c r="BW128" s="349">
        <v>0.81</v>
      </c>
      <c r="BX128" s="349">
        <v>0.49</v>
      </c>
      <c r="BY128" s="349">
        <v>0.16</v>
      </c>
      <c r="BZ128" s="349">
        <v>0.39</v>
      </c>
      <c r="CA128" s="350">
        <f t="shared" si="31"/>
        <v>1.85</v>
      </c>
      <c r="CB128" s="349">
        <v>0.21</v>
      </c>
      <c r="CC128" s="349">
        <v>4.52</v>
      </c>
      <c r="CD128" s="350">
        <f t="shared" si="32"/>
        <v>4.73</v>
      </c>
      <c r="CE128" s="350">
        <v>0.09</v>
      </c>
      <c r="CF128" s="350">
        <v>0.02</v>
      </c>
      <c r="CG128" s="349">
        <v>1.09</v>
      </c>
      <c r="CH128" s="349">
        <v>2.56</v>
      </c>
      <c r="CI128" s="349">
        <v>4.56</v>
      </c>
      <c r="CJ128" s="349">
        <v>1.2</v>
      </c>
      <c r="CK128" s="349">
        <v>0.8</v>
      </c>
      <c r="CL128" s="350">
        <f t="shared" si="33"/>
        <v>10.21</v>
      </c>
      <c r="CM128" s="349">
        <v>1.5</v>
      </c>
      <c r="CN128" s="349">
        <v>1.49</v>
      </c>
      <c r="CO128" s="350">
        <f t="shared" si="34"/>
        <v>2.99</v>
      </c>
      <c r="CP128" s="373">
        <f t="shared" si="35"/>
        <v>36.73</v>
      </c>
      <c r="CQ128" s="350">
        <f t="shared" si="36"/>
        <v>43.34</v>
      </c>
      <c r="CR128" s="292"/>
      <c r="CS128" s="292"/>
      <c r="CT128" s="292"/>
    </row>
    <row r="129" spans="1:98" ht="12.75">
      <c r="A129" s="246">
        <v>121</v>
      </c>
      <c r="B129" s="235" t="str">
        <f>Характеристика!B134</f>
        <v>Строителей     8</v>
      </c>
      <c r="C129" s="266">
        <v>1833.8</v>
      </c>
      <c r="D129" s="74">
        <v>0.05</v>
      </c>
      <c r="E129" s="348">
        <v>0.06</v>
      </c>
      <c r="F129" s="349">
        <v>0.1</v>
      </c>
      <c r="G129" s="350">
        <f t="shared" si="38"/>
        <v>0.21</v>
      </c>
      <c r="H129" s="350">
        <v>0.15</v>
      </c>
      <c r="I129" s="349">
        <v>0.12</v>
      </c>
      <c r="J129" s="74">
        <v>0.05</v>
      </c>
      <c r="K129" s="349">
        <v>0.14</v>
      </c>
      <c r="L129" s="350">
        <f t="shared" si="19"/>
        <v>0.31</v>
      </c>
      <c r="M129" s="349">
        <v>0.06</v>
      </c>
      <c r="N129" s="349">
        <v>0.06</v>
      </c>
      <c r="O129" s="349">
        <v>0.06</v>
      </c>
      <c r="P129" s="349">
        <v>0.14</v>
      </c>
      <c r="Q129" s="350">
        <f t="shared" si="20"/>
        <v>0.32</v>
      </c>
      <c r="R129" s="349">
        <v>0.15</v>
      </c>
      <c r="S129" s="349">
        <v>0.14</v>
      </c>
      <c r="T129" s="350">
        <f t="shared" si="21"/>
        <v>0.29</v>
      </c>
      <c r="U129" s="349">
        <v>0.06</v>
      </c>
      <c r="V129" s="349">
        <v>0.02</v>
      </c>
      <c r="W129" s="349">
        <v>0.02</v>
      </c>
      <c r="X129" s="349">
        <v>0.12</v>
      </c>
      <c r="Y129" s="349">
        <v>0.21</v>
      </c>
      <c r="Z129" s="349">
        <v>0.15</v>
      </c>
      <c r="AA129" s="350">
        <f t="shared" si="22"/>
        <v>0.58</v>
      </c>
      <c r="AB129" s="349">
        <v>0.02</v>
      </c>
      <c r="AC129" s="349">
        <v>0.06</v>
      </c>
      <c r="AD129" s="349">
        <v>0.16</v>
      </c>
      <c r="AE129" s="350">
        <f t="shared" si="23"/>
        <v>0.24</v>
      </c>
      <c r="AF129" s="349">
        <v>0.04</v>
      </c>
      <c r="AG129" s="349">
        <v>0.04</v>
      </c>
      <c r="AH129" s="349">
        <v>0.15</v>
      </c>
      <c r="AI129" s="349">
        <v>0.15</v>
      </c>
      <c r="AJ129" s="349">
        <v>0.15</v>
      </c>
      <c r="AK129" s="350">
        <f t="shared" si="24"/>
        <v>0.53</v>
      </c>
      <c r="AL129" s="350">
        <v>0.03</v>
      </c>
      <c r="AM129" s="350">
        <v>0.21</v>
      </c>
      <c r="AN129" s="349">
        <v>0.04</v>
      </c>
      <c r="AO129" s="349">
        <v>0.14</v>
      </c>
      <c r="AP129" s="350">
        <f t="shared" si="25"/>
        <v>0.18</v>
      </c>
      <c r="AQ129" s="349">
        <v>0.16</v>
      </c>
      <c r="AR129" s="349">
        <v>0.16</v>
      </c>
      <c r="AS129" s="350">
        <f t="shared" si="26"/>
        <v>0.32</v>
      </c>
      <c r="AT129" s="349">
        <v>0.13</v>
      </c>
      <c r="AU129" s="349">
        <v>0.31</v>
      </c>
      <c r="AV129" s="350">
        <f t="shared" si="27"/>
        <v>0.44</v>
      </c>
      <c r="AW129" s="349">
        <v>0.27</v>
      </c>
      <c r="AX129" s="349">
        <v>0.37</v>
      </c>
      <c r="AY129" s="349">
        <v>0.75</v>
      </c>
      <c r="AZ129" s="349">
        <v>0.71</v>
      </c>
      <c r="BA129" s="349">
        <v>0.47</v>
      </c>
      <c r="BB129" s="349">
        <v>0.47</v>
      </c>
      <c r="BC129" s="349">
        <v>0.1</v>
      </c>
      <c r="BD129" s="349">
        <v>0.41</v>
      </c>
      <c r="BE129" s="349">
        <v>0.94</v>
      </c>
      <c r="BF129" s="349">
        <v>0.37</v>
      </c>
      <c r="BG129" s="349">
        <v>0.42</v>
      </c>
      <c r="BH129" s="349">
        <v>0.94</v>
      </c>
      <c r="BI129" s="350">
        <f t="shared" si="28"/>
        <v>6.22</v>
      </c>
      <c r="BJ129" s="350">
        <v>2.89</v>
      </c>
      <c r="BK129" s="350">
        <v>0.3</v>
      </c>
      <c r="BL129" s="349">
        <v>1.36</v>
      </c>
      <c r="BM129" s="349">
        <v>0.17</v>
      </c>
      <c r="BN129" s="349">
        <v>0.3</v>
      </c>
      <c r="BO129" s="349">
        <v>0.11</v>
      </c>
      <c r="BP129" s="350">
        <f t="shared" si="29"/>
        <v>1.94</v>
      </c>
      <c r="BQ129" s="349">
        <v>0.12</v>
      </c>
      <c r="BR129" s="349">
        <v>0.12</v>
      </c>
      <c r="BS129" s="349">
        <v>0.51</v>
      </c>
      <c r="BT129" s="349">
        <v>0.52</v>
      </c>
      <c r="BU129" s="349">
        <v>0.2</v>
      </c>
      <c r="BV129" s="350">
        <f t="shared" si="30"/>
        <v>1.47</v>
      </c>
      <c r="BW129" s="349">
        <v>0.83</v>
      </c>
      <c r="BX129" s="349">
        <v>0.51</v>
      </c>
      <c r="BY129" s="349">
        <v>0.1</v>
      </c>
      <c r="BZ129" s="349">
        <v>0.41</v>
      </c>
      <c r="CA129" s="350">
        <f t="shared" si="31"/>
        <v>1.85</v>
      </c>
      <c r="CB129" s="349">
        <v>0.32</v>
      </c>
      <c r="CC129" s="349">
        <v>4.48</v>
      </c>
      <c r="CD129" s="350">
        <f t="shared" si="32"/>
        <v>4.8</v>
      </c>
      <c r="CE129" s="350">
        <v>0.1</v>
      </c>
      <c r="CF129" s="350">
        <v>0.02</v>
      </c>
      <c r="CG129" s="349">
        <v>1.09</v>
      </c>
      <c r="CH129" s="349">
        <v>2.31</v>
      </c>
      <c r="CI129" s="349">
        <v>4.3</v>
      </c>
      <c r="CJ129" s="349">
        <v>1.2</v>
      </c>
      <c r="CK129" s="349">
        <v>0.8</v>
      </c>
      <c r="CL129" s="350">
        <f t="shared" si="33"/>
        <v>9.7</v>
      </c>
      <c r="CM129" s="349">
        <v>1.5</v>
      </c>
      <c r="CN129" s="349">
        <v>1.49</v>
      </c>
      <c r="CO129" s="350">
        <f t="shared" si="34"/>
        <v>2.99</v>
      </c>
      <c r="CP129" s="373">
        <f t="shared" si="35"/>
        <v>36.09</v>
      </c>
      <c r="CQ129" s="350">
        <f t="shared" si="36"/>
        <v>42.59</v>
      </c>
      <c r="CR129" s="292"/>
      <c r="CS129" s="292"/>
      <c r="CT129" s="292"/>
    </row>
    <row r="130" spans="1:98" ht="12.75">
      <c r="A130" s="246">
        <v>122</v>
      </c>
      <c r="B130" s="235" t="str">
        <f>Характеристика!B135</f>
        <v>Строителей     9</v>
      </c>
      <c r="C130" s="266">
        <v>2104.5</v>
      </c>
      <c r="D130" s="74">
        <v>0.04</v>
      </c>
      <c r="E130" s="348">
        <v>0.06</v>
      </c>
      <c r="F130" s="349">
        <v>0.05</v>
      </c>
      <c r="G130" s="350">
        <f t="shared" si="38"/>
        <v>0.15</v>
      </c>
      <c r="H130" s="350">
        <v>0.14</v>
      </c>
      <c r="I130" s="349">
        <v>0.12</v>
      </c>
      <c r="J130" s="74">
        <v>0.04</v>
      </c>
      <c r="K130" s="349">
        <v>0.13</v>
      </c>
      <c r="L130" s="350">
        <f t="shared" si="19"/>
        <v>0.29</v>
      </c>
      <c r="M130" s="349">
        <v>0.05</v>
      </c>
      <c r="N130" s="349">
        <v>0.05</v>
      </c>
      <c r="O130" s="349">
        <v>0.05</v>
      </c>
      <c r="P130" s="349">
        <v>0.13</v>
      </c>
      <c r="Q130" s="350">
        <f t="shared" si="20"/>
        <v>0.28</v>
      </c>
      <c r="R130" s="349">
        <v>0.14</v>
      </c>
      <c r="S130" s="349">
        <v>0.13</v>
      </c>
      <c r="T130" s="350">
        <f t="shared" si="21"/>
        <v>0.27</v>
      </c>
      <c r="U130" s="349">
        <v>0.06</v>
      </c>
      <c r="V130" s="349">
        <v>0.02</v>
      </c>
      <c r="W130" s="349">
        <v>0.02</v>
      </c>
      <c r="X130" s="349">
        <v>0.12</v>
      </c>
      <c r="Y130" s="349">
        <v>0.21</v>
      </c>
      <c r="Z130" s="349">
        <v>0.14</v>
      </c>
      <c r="AA130" s="350">
        <f t="shared" si="22"/>
        <v>0.57</v>
      </c>
      <c r="AB130" s="349">
        <v>0.02</v>
      </c>
      <c r="AC130" s="349">
        <v>0.05</v>
      </c>
      <c r="AD130" s="349">
        <v>0.15</v>
      </c>
      <c r="AE130" s="350">
        <f t="shared" si="23"/>
        <v>0.22</v>
      </c>
      <c r="AF130" s="349">
        <v>0.04</v>
      </c>
      <c r="AG130" s="349">
        <v>0.04</v>
      </c>
      <c r="AH130" s="349">
        <v>0.14</v>
      </c>
      <c r="AI130" s="349">
        <v>0.14</v>
      </c>
      <c r="AJ130" s="349">
        <v>0.14</v>
      </c>
      <c r="AK130" s="350">
        <f t="shared" si="24"/>
        <v>0.5</v>
      </c>
      <c r="AL130" s="350">
        <v>0.03</v>
      </c>
      <c r="AM130" s="350">
        <v>0.19</v>
      </c>
      <c r="AN130" s="349">
        <v>0.04</v>
      </c>
      <c r="AO130" s="349">
        <v>0.13</v>
      </c>
      <c r="AP130" s="350">
        <f t="shared" si="25"/>
        <v>0.17</v>
      </c>
      <c r="AQ130" s="349">
        <v>0.16</v>
      </c>
      <c r="AR130" s="349">
        <v>0.16</v>
      </c>
      <c r="AS130" s="350">
        <f t="shared" si="26"/>
        <v>0.32</v>
      </c>
      <c r="AT130" s="349">
        <v>0.13</v>
      </c>
      <c r="AU130" s="349">
        <v>0.27</v>
      </c>
      <c r="AV130" s="350">
        <f t="shared" si="27"/>
        <v>0.4</v>
      </c>
      <c r="AW130" s="349">
        <v>0.25</v>
      </c>
      <c r="AX130" s="349">
        <v>0.35</v>
      </c>
      <c r="AY130" s="349">
        <v>0.76</v>
      </c>
      <c r="AZ130" s="349">
        <v>0.72</v>
      </c>
      <c r="BA130" s="349">
        <v>0.45</v>
      </c>
      <c r="BB130" s="349">
        <v>0.45</v>
      </c>
      <c r="BC130" s="349">
        <v>0.1</v>
      </c>
      <c r="BD130" s="349">
        <v>0.39</v>
      </c>
      <c r="BE130" s="349">
        <v>0.9</v>
      </c>
      <c r="BF130" s="349">
        <v>0.35</v>
      </c>
      <c r="BG130" s="349">
        <v>0.4</v>
      </c>
      <c r="BH130" s="349">
        <v>0.9</v>
      </c>
      <c r="BI130" s="350">
        <f t="shared" si="28"/>
        <v>6.02</v>
      </c>
      <c r="BJ130" s="350">
        <v>2.89</v>
      </c>
      <c r="BK130" s="350">
        <v>0.3</v>
      </c>
      <c r="BL130" s="349">
        <v>1.32</v>
      </c>
      <c r="BM130" s="349">
        <v>0.17</v>
      </c>
      <c r="BN130" s="349">
        <v>0.3</v>
      </c>
      <c r="BO130" s="349">
        <v>0.1</v>
      </c>
      <c r="BP130" s="350">
        <f t="shared" si="29"/>
        <v>1.89</v>
      </c>
      <c r="BQ130" s="349">
        <v>0.1</v>
      </c>
      <c r="BR130" s="349">
        <v>0.1</v>
      </c>
      <c r="BS130" s="349">
        <v>0.52</v>
      </c>
      <c r="BT130" s="349">
        <v>0.59</v>
      </c>
      <c r="BU130" s="349">
        <v>0.2</v>
      </c>
      <c r="BV130" s="350">
        <f t="shared" si="30"/>
        <v>1.51</v>
      </c>
      <c r="BW130" s="349">
        <v>0.84</v>
      </c>
      <c r="BX130" s="349">
        <v>0.52</v>
      </c>
      <c r="BY130" s="349">
        <v>0.17</v>
      </c>
      <c r="BZ130" s="349">
        <v>0.42</v>
      </c>
      <c r="CA130" s="350">
        <f t="shared" si="31"/>
        <v>1.95</v>
      </c>
      <c r="CB130" s="349">
        <v>0.34</v>
      </c>
      <c r="CC130" s="349">
        <v>4.82</v>
      </c>
      <c r="CD130" s="350">
        <f t="shared" si="32"/>
        <v>5.16</v>
      </c>
      <c r="CE130" s="350">
        <v>0.05</v>
      </c>
      <c r="CF130" s="350">
        <v>0.02</v>
      </c>
      <c r="CG130" s="349">
        <v>1.09</v>
      </c>
      <c r="CH130" s="349">
        <v>2.22</v>
      </c>
      <c r="CI130" s="349">
        <v>4.25</v>
      </c>
      <c r="CJ130" s="349">
        <v>1.2</v>
      </c>
      <c r="CK130" s="349">
        <v>0.8</v>
      </c>
      <c r="CL130" s="350">
        <f t="shared" si="33"/>
        <v>9.56</v>
      </c>
      <c r="CM130" s="349">
        <v>1.5</v>
      </c>
      <c r="CN130" s="349">
        <v>1.49</v>
      </c>
      <c r="CO130" s="350">
        <f t="shared" si="34"/>
        <v>2.99</v>
      </c>
      <c r="CP130" s="373">
        <f t="shared" si="35"/>
        <v>35.87</v>
      </c>
      <c r="CQ130" s="350">
        <f t="shared" si="36"/>
        <v>42.33</v>
      </c>
      <c r="CR130" s="292"/>
      <c r="CS130" s="292"/>
      <c r="CT130" s="292"/>
    </row>
    <row r="131" spans="1:98" ht="12.75">
      <c r="A131" s="246">
        <v>123</v>
      </c>
      <c r="B131" s="235" t="str">
        <f>Характеристика!B136</f>
        <v>Строителей,    5</v>
      </c>
      <c r="C131" s="266">
        <v>841.8</v>
      </c>
      <c r="D131" s="74">
        <v>0.04</v>
      </c>
      <c r="E131" s="348">
        <v>0.06</v>
      </c>
      <c r="F131" s="349">
        <v>0.01</v>
      </c>
      <c r="G131" s="350">
        <f t="shared" si="38"/>
        <v>0.11</v>
      </c>
      <c r="H131" s="350">
        <v>0.16</v>
      </c>
      <c r="I131" s="349">
        <v>0.12</v>
      </c>
      <c r="J131" s="74">
        <v>0.04</v>
      </c>
      <c r="K131" s="349">
        <v>0.15</v>
      </c>
      <c r="L131" s="350">
        <f t="shared" si="19"/>
        <v>0.31</v>
      </c>
      <c r="M131" s="349">
        <v>0.05</v>
      </c>
      <c r="N131" s="349">
        <v>0.05</v>
      </c>
      <c r="O131" s="349">
        <v>0.05</v>
      </c>
      <c r="P131" s="349">
        <v>0.15</v>
      </c>
      <c r="Q131" s="350">
        <f t="shared" si="20"/>
        <v>0.3</v>
      </c>
      <c r="R131" s="349">
        <v>0.16</v>
      </c>
      <c r="S131" s="349">
        <v>0.15</v>
      </c>
      <c r="T131" s="350">
        <f t="shared" si="21"/>
        <v>0.31</v>
      </c>
      <c r="U131" s="349">
        <v>0.06</v>
      </c>
      <c r="V131" s="349">
        <v>0.02</v>
      </c>
      <c r="W131" s="349">
        <v>0.02</v>
      </c>
      <c r="X131" s="349">
        <v>0.12</v>
      </c>
      <c r="Y131" s="349">
        <v>0.21</v>
      </c>
      <c r="Z131" s="349">
        <v>0.16</v>
      </c>
      <c r="AA131" s="350">
        <f t="shared" si="22"/>
        <v>0.59</v>
      </c>
      <c r="AB131" s="349">
        <v>0.02</v>
      </c>
      <c r="AC131" s="349">
        <v>0.05</v>
      </c>
      <c r="AD131" s="349">
        <v>0.17</v>
      </c>
      <c r="AE131" s="350">
        <f t="shared" si="23"/>
        <v>0.24</v>
      </c>
      <c r="AF131" s="349">
        <v>0.04</v>
      </c>
      <c r="AG131" s="349">
        <v>0.04</v>
      </c>
      <c r="AH131" s="349">
        <v>0.16</v>
      </c>
      <c r="AI131" s="349">
        <v>0.16</v>
      </c>
      <c r="AJ131" s="349">
        <v>0.16</v>
      </c>
      <c r="AK131" s="350">
        <f t="shared" si="24"/>
        <v>0.56</v>
      </c>
      <c r="AL131" s="350">
        <v>0.03</v>
      </c>
      <c r="AM131" s="350">
        <v>0.21</v>
      </c>
      <c r="AN131" s="349">
        <v>0.04</v>
      </c>
      <c r="AO131" s="349">
        <v>0.15</v>
      </c>
      <c r="AP131" s="350">
        <f t="shared" si="25"/>
        <v>0.19</v>
      </c>
      <c r="AQ131" s="349">
        <v>0.15</v>
      </c>
      <c r="AR131" s="349">
        <v>0.15</v>
      </c>
      <c r="AS131" s="350">
        <f t="shared" si="26"/>
        <v>0.3</v>
      </c>
      <c r="AT131" s="349">
        <v>0.13</v>
      </c>
      <c r="AU131" s="349">
        <v>0.29</v>
      </c>
      <c r="AV131" s="350">
        <f t="shared" si="27"/>
        <v>0.42</v>
      </c>
      <c r="AW131" s="349">
        <v>0.28</v>
      </c>
      <c r="AX131" s="349">
        <v>0.38</v>
      </c>
      <c r="AY131" s="349">
        <v>0.8</v>
      </c>
      <c r="AZ131" s="349">
        <v>0.76</v>
      </c>
      <c r="BA131" s="349">
        <v>0.48</v>
      </c>
      <c r="BB131" s="349">
        <v>0.48</v>
      </c>
      <c r="BC131" s="349">
        <v>0.1</v>
      </c>
      <c r="BD131" s="349">
        <v>0.42</v>
      </c>
      <c r="BE131" s="349">
        <v>0.96</v>
      </c>
      <c r="BF131" s="349">
        <v>0.38</v>
      </c>
      <c r="BG131" s="349">
        <v>0.43</v>
      </c>
      <c r="BH131" s="349">
        <v>0.96</v>
      </c>
      <c r="BI131" s="350">
        <f t="shared" si="28"/>
        <v>6.43</v>
      </c>
      <c r="BJ131" s="350">
        <v>2.89</v>
      </c>
      <c r="BK131" s="350">
        <v>0.3</v>
      </c>
      <c r="BL131" s="349">
        <v>1.42</v>
      </c>
      <c r="BM131" s="349">
        <v>0.17</v>
      </c>
      <c r="BN131" s="349">
        <v>0.3</v>
      </c>
      <c r="BO131" s="349">
        <v>0.12</v>
      </c>
      <c r="BP131" s="350">
        <f t="shared" si="29"/>
        <v>2.01</v>
      </c>
      <c r="BQ131" s="349">
        <v>0.02</v>
      </c>
      <c r="BR131" s="349">
        <v>0.02</v>
      </c>
      <c r="BS131" s="349">
        <v>0.56</v>
      </c>
      <c r="BT131" s="349">
        <v>0.59</v>
      </c>
      <c r="BU131" s="349">
        <v>0.2</v>
      </c>
      <c r="BV131" s="350">
        <f t="shared" si="30"/>
        <v>1.39</v>
      </c>
      <c r="BW131" s="349">
        <v>0.88</v>
      </c>
      <c r="BX131" s="349">
        <v>0.56</v>
      </c>
      <c r="BY131" s="349">
        <v>0.17</v>
      </c>
      <c r="BZ131" s="349">
        <v>0.46</v>
      </c>
      <c r="CA131" s="350">
        <f t="shared" si="31"/>
        <v>2.07</v>
      </c>
      <c r="CB131" s="349">
        <v>0.38</v>
      </c>
      <c r="CC131" s="349">
        <v>5.32</v>
      </c>
      <c r="CD131" s="350">
        <f t="shared" si="32"/>
        <v>5.7</v>
      </c>
      <c r="CE131" s="350">
        <v>0.08</v>
      </c>
      <c r="CF131" s="350">
        <v>0.02</v>
      </c>
      <c r="CG131" s="349">
        <v>1.09</v>
      </c>
      <c r="CH131" s="349">
        <v>1.73</v>
      </c>
      <c r="CI131" s="349">
        <v>3.75</v>
      </c>
      <c r="CJ131" s="349">
        <v>1.2</v>
      </c>
      <c r="CK131" s="349">
        <v>0.8</v>
      </c>
      <c r="CL131" s="350">
        <f t="shared" si="33"/>
        <v>8.57</v>
      </c>
      <c r="CM131" s="349">
        <v>1.5</v>
      </c>
      <c r="CN131" s="349">
        <v>1.49</v>
      </c>
      <c r="CO131" s="350">
        <f t="shared" si="34"/>
        <v>2.99</v>
      </c>
      <c r="CP131" s="373">
        <f t="shared" si="35"/>
        <v>36.18</v>
      </c>
      <c r="CQ131" s="350">
        <f t="shared" si="36"/>
        <v>42.69</v>
      </c>
      <c r="CR131" s="292"/>
      <c r="CS131" s="292"/>
      <c r="CT131" s="292"/>
    </row>
    <row r="132" spans="1:98" ht="12.75">
      <c r="A132" s="246">
        <v>124</v>
      </c>
      <c r="B132" s="235" t="str">
        <f>Характеристика!B137</f>
        <v>Тевлянто    2</v>
      </c>
      <c r="C132" s="266">
        <v>2091.6</v>
      </c>
      <c r="D132" s="74">
        <v>0.04</v>
      </c>
      <c r="E132" s="348">
        <v>0.06</v>
      </c>
      <c r="F132" s="349">
        <v>0.09</v>
      </c>
      <c r="G132" s="350">
        <f>D132+E132+F132</f>
        <v>0.19</v>
      </c>
      <c r="H132" s="350">
        <v>0.15</v>
      </c>
      <c r="I132" s="349">
        <v>0.12</v>
      </c>
      <c r="J132" s="74">
        <v>0.04</v>
      </c>
      <c r="K132" s="349">
        <v>0.14</v>
      </c>
      <c r="L132" s="350">
        <f t="shared" si="19"/>
        <v>0.3</v>
      </c>
      <c r="M132" s="349">
        <v>0.05</v>
      </c>
      <c r="N132" s="349">
        <v>0.05</v>
      </c>
      <c r="O132" s="349">
        <v>0.05</v>
      </c>
      <c r="P132" s="349">
        <v>0.14</v>
      </c>
      <c r="Q132" s="350">
        <f t="shared" si="20"/>
        <v>0.29</v>
      </c>
      <c r="R132" s="349">
        <v>0.15</v>
      </c>
      <c r="S132" s="349">
        <v>0.14</v>
      </c>
      <c r="T132" s="350">
        <f t="shared" si="21"/>
        <v>0.29</v>
      </c>
      <c r="U132" s="349">
        <v>0.06</v>
      </c>
      <c r="V132" s="349">
        <v>0.02</v>
      </c>
      <c r="W132" s="349">
        <v>0.02</v>
      </c>
      <c r="X132" s="349">
        <v>0.12</v>
      </c>
      <c r="Y132" s="349">
        <v>0.1</v>
      </c>
      <c r="Z132" s="349">
        <v>0.15</v>
      </c>
      <c r="AA132" s="350">
        <f t="shared" si="22"/>
        <v>0.47</v>
      </c>
      <c r="AB132" s="349">
        <v>0.02</v>
      </c>
      <c r="AC132" s="349">
        <v>0.05</v>
      </c>
      <c r="AD132" s="349">
        <v>0.16</v>
      </c>
      <c r="AE132" s="350">
        <f t="shared" si="23"/>
        <v>0.23</v>
      </c>
      <c r="AF132" s="349">
        <v>0.04</v>
      </c>
      <c r="AG132" s="349">
        <v>0.04</v>
      </c>
      <c r="AH132" s="349">
        <v>0.15</v>
      </c>
      <c r="AI132" s="349">
        <v>0.15</v>
      </c>
      <c r="AJ132" s="349">
        <v>0.15</v>
      </c>
      <c r="AK132" s="350">
        <f t="shared" si="24"/>
        <v>0.53</v>
      </c>
      <c r="AL132" s="350">
        <v>0.03</v>
      </c>
      <c r="AM132" s="350">
        <v>0.2</v>
      </c>
      <c r="AN132" s="349">
        <v>0.04</v>
      </c>
      <c r="AO132" s="349">
        <v>0.14</v>
      </c>
      <c r="AP132" s="350">
        <f t="shared" si="25"/>
        <v>0.18</v>
      </c>
      <c r="AQ132" s="349">
        <v>0.16</v>
      </c>
      <c r="AR132" s="349">
        <v>0.16</v>
      </c>
      <c r="AS132" s="350">
        <f t="shared" si="26"/>
        <v>0.32</v>
      </c>
      <c r="AT132" s="349">
        <v>0.13</v>
      </c>
      <c r="AU132" s="349">
        <v>0.28</v>
      </c>
      <c r="AV132" s="350">
        <f t="shared" si="27"/>
        <v>0.41</v>
      </c>
      <c r="AW132" s="349">
        <v>0.24</v>
      </c>
      <c r="AX132" s="349">
        <v>0.34</v>
      </c>
      <c r="AY132" s="349">
        <v>0.76</v>
      </c>
      <c r="AZ132" s="349">
        <v>0.72</v>
      </c>
      <c r="BA132" s="349">
        <v>0.44</v>
      </c>
      <c r="BB132" s="349">
        <v>0.44</v>
      </c>
      <c r="BC132" s="349">
        <v>0.1</v>
      </c>
      <c r="BD132" s="349">
        <v>0.38</v>
      </c>
      <c r="BE132" s="349">
        <v>0.88</v>
      </c>
      <c r="BF132" s="349">
        <v>0.34</v>
      </c>
      <c r="BG132" s="349">
        <v>0.39</v>
      </c>
      <c r="BH132" s="349">
        <v>0.88</v>
      </c>
      <c r="BI132" s="350">
        <f t="shared" si="28"/>
        <v>5.91</v>
      </c>
      <c r="BJ132" s="350">
        <v>2.89</v>
      </c>
      <c r="BK132" s="350">
        <v>0.3</v>
      </c>
      <c r="BL132" s="349">
        <v>1.47</v>
      </c>
      <c r="BM132" s="349">
        <v>0.17</v>
      </c>
      <c r="BN132" s="349">
        <v>0.3</v>
      </c>
      <c r="BO132" s="349">
        <v>0.5</v>
      </c>
      <c r="BP132" s="350">
        <f t="shared" si="29"/>
        <v>2.44</v>
      </c>
      <c r="BQ132" s="349">
        <v>0.1</v>
      </c>
      <c r="BR132" s="349">
        <v>0.1</v>
      </c>
      <c r="BS132" s="349">
        <v>0.52</v>
      </c>
      <c r="BT132" s="349">
        <v>0.59</v>
      </c>
      <c r="BU132" s="349">
        <v>0.2</v>
      </c>
      <c r="BV132" s="350">
        <f t="shared" si="30"/>
        <v>1.51</v>
      </c>
      <c r="BW132" s="349">
        <v>0.84</v>
      </c>
      <c r="BX132" s="349">
        <v>0.52</v>
      </c>
      <c r="BY132" s="349">
        <v>0.17</v>
      </c>
      <c r="BZ132" s="349">
        <v>0.42</v>
      </c>
      <c r="CA132" s="350">
        <f t="shared" si="31"/>
        <v>1.95</v>
      </c>
      <c r="CB132" s="349">
        <v>0.24</v>
      </c>
      <c r="CC132" s="349">
        <v>4.86</v>
      </c>
      <c r="CD132" s="350">
        <f t="shared" si="32"/>
        <v>5.1</v>
      </c>
      <c r="CE132" s="350">
        <v>0.09</v>
      </c>
      <c r="CF132" s="350">
        <v>0.02</v>
      </c>
      <c r="CG132" s="349">
        <v>1.09</v>
      </c>
      <c r="CH132" s="349">
        <v>3.76</v>
      </c>
      <c r="CI132" s="349">
        <v>5.75</v>
      </c>
      <c r="CJ132" s="349">
        <v>1.2</v>
      </c>
      <c r="CK132" s="349">
        <v>0.8</v>
      </c>
      <c r="CL132" s="350">
        <f t="shared" si="33"/>
        <v>12.6</v>
      </c>
      <c r="CM132" s="349">
        <v>1.5</v>
      </c>
      <c r="CN132" s="349">
        <v>1.49</v>
      </c>
      <c r="CO132" s="350">
        <f t="shared" si="34"/>
        <v>2.99</v>
      </c>
      <c r="CP132" s="373">
        <f t="shared" si="35"/>
        <v>39.39</v>
      </c>
      <c r="CQ132" s="350">
        <f t="shared" si="36"/>
        <v>46.48</v>
      </c>
      <c r="CR132" s="292"/>
      <c r="CS132" s="292"/>
      <c r="CT132" s="292"/>
    </row>
    <row r="133" spans="1:98" ht="12.75">
      <c r="A133" s="246">
        <v>125</v>
      </c>
      <c r="B133" s="235" t="str">
        <f>Характеристика!B138</f>
        <v>Тевлянто    11</v>
      </c>
      <c r="C133" s="266">
        <v>1923.5</v>
      </c>
      <c r="D133" s="74">
        <v>0.04</v>
      </c>
      <c r="E133" s="348">
        <v>0.06</v>
      </c>
      <c r="F133" s="349">
        <v>0.09</v>
      </c>
      <c r="G133" s="350">
        <f aca="true" t="shared" si="39" ref="G133:G170">D133+E133+F133</f>
        <v>0.19</v>
      </c>
      <c r="H133" s="350">
        <v>0.15</v>
      </c>
      <c r="I133" s="349">
        <v>0.12</v>
      </c>
      <c r="J133" s="74">
        <v>0.04</v>
      </c>
      <c r="K133" s="349">
        <v>0.14</v>
      </c>
      <c r="L133" s="350">
        <f t="shared" si="19"/>
        <v>0.3</v>
      </c>
      <c r="M133" s="349">
        <v>0.05</v>
      </c>
      <c r="N133" s="349">
        <v>0.05</v>
      </c>
      <c r="O133" s="349">
        <v>0.05</v>
      </c>
      <c r="P133" s="349">
        <v>0.14</v>
      </c>
      <c r="Q133" s="350">
        <f t="shared" si="20"/>
        <v>0.29</v>
      </c>
      <c r="R133" s="349">
        <v>0.15</v>
      </c>
      <c r="S133" s="349">
        <v>0.14</v>
      </c>
      <c r="T133" s="350">
        <f t="shared" si="21"/>
        <v>0.29</v>
      </c>
      <c r="U133" s="349">
        <v>0.06</v>
      </c>
      <c r="V133" s="349">
        <v>0.02</v>
      </c>
      <c r="W133" s="349">
        <v>0.02</v>
      </c>
      <c r="X133" s="349">
        <v>0.12</v>
      </c>
      <c r="Y133" s="349">
        <v>0.21</v>
      </c>
      <c r="Z133" s="349">
        <v>0.15</v>
      </c>
      <c r="AA133" s="350">
        <f t="shared" si="22"/>
        <v>0.58</v>
      </c>
      <c r="AB133" s="349">
        <v>0.02</v>
      </c>
      <c r="AC133" s="349">
        <v>0.05</v>
      </c>
      <c r="AD133" s="349">
        <v>0.16</v>
      </c>
      <c r="AE133" s="350">
        <f t="shared" si="23"/>
        <v>0.23</v>
      </c>
      <c r="AF133" s="349">
        <v>0.04</v>
      </c>
      <c r="AG133" s="349">
        <v>0.04</v>
      </c>
      <c r="AH133" s="349">
        <v>0.15</v>
      </c>
      <c r="AI133" s="349">
        <v>0.15</v>
      </c>
      <c r="AJ133" s="349">
        <v>0.15</v>
      </c>
      <c r="AK133" s="350">
        <f t="shared" si="24"/>
        <v>0.53</v>
      </c>
      <c r="AL133" s="350">
        <v>0.03</v>
      </c>
      <c r="AM133" s="350">
        <v>0.2</v>
      </c>
      <c r="AN133" s="349">
        <v>0.04</v>
      </c>
      <c r="AO133" s="349">
        <v>0.14</v>
      </c>
      <c r="AP133" s="350">
        <f t="shared" si="25"/>
        <v>0.18</v>
      </c>
      <c r="AQ133" s="349">
        <v>0.16</v>
      </c>
      <c r="AR133" s="349">
        <v>0.16</v>
      </c>
      <c r="AS133" s="350">
        <f t="shared" si="26"/>
        <v>0.32</v>
      </c>
      <c r="AT133" s="349">
        <v>0.13</v>
      </c>
      <c r="AU133" s="349">
        <v>0.28</v>
      </c>
      <c r="AV133" s="350">
        <f t="shared" si="27"/>
        <v>0.41</v>
      </c>
      <c r="AW133" s="349">
        <v>0.29</v>
      </c>
      <c r="AX133" s="349">
        <v>0.39</v>
      </c>
      <c r="AY133" s="349">
        <v>0.72</v>
      </c>
      <c r="AZ133" s="349">
        <v>0.68</v>
      </c>
      <c r="BA133" s="349">
        <v>0.49</v>
      </c>
      <c r="BB133" s="349">
        <v>0.49</v>
      </c>
      <c r="BC133" s="349">
        <v>0.1</v>
      </c>
      <c r="BD133" s="349">
        <v>0.43</v>
      </c>
      <c r="BE133" s="349">
        <v>0.98</v>
      </c>
      <c r="BF133" s="349">
        <v>0.39</v>
      </c>
      <c r="BG133" s="349">
        <v>0.44</v>
      </c>
      <c r="BH133" s="349">
        <v>0.98</v>
      </c>
      <c r="BI133" s="350">
        <f t="shared" si="28"/>
        <v>6.38</v>
      </c>
      <c r="BJ133" s="350">
        <v>2.89</v>
      </c>
      <c r="BK133" s="350">
        <v>0.3</v>
      </c>
      <c r="BL133" s="349">
        <v>1.4</v>
      </c>
      <c r="BM133" s="349">
        <v>0.17</v>
      </c>
      <c r="BN133" s="349">
        <v>0.3</v>
      </c>
      <c r="BO133" s="349">
        <v>0.18</v>
      </c>
      <c r="BP133" s="350">
        <f t="shared" si="29"/>
        <v>2.05</v>
      </c>
      <c r="BQ133" s="349">
        <v>0.11</v>
      </c>
      <c r="BR133" s="349">
        <v>0.11</v>
      </c>
      <c r="BS133" s="349">
        <v>0.48</v>
      </c>
      <c r="BT133" s="349">
        <v>0.57</v>
      </c>
      <c r="BU133" s="349">
        <v>0.2</v>
      </c>
      <c r="BV133" s="350">
        <f t="shared" si="30"/>
        <v>1.47</v>
      </c>
      <c r="BW133" s="349">
        <v>0.8</v>
      </c>
      <c r="BX133" s="349">
        <v>0.48</v>
      </c>
      <c r="BY133" s="349">
        <v>0.15</v>
      </c>
      <c r="BZ133" s="349">
        <v>0.38</v>
      </c>
      <c r="CA133" s="350">
        <f t="shared" si="31"/>
        <v>1.81</v>
      </c>
      <c r="CB133" s="349">
        <v>0.2</v>
      </c>
      <c r="CC133" s="349">
        <v>4.56</v>
      </c>
      <c r="CD133" s="350">
        <f t="shared" si="32"/>
        <v>4.76</v>
      </c>
      <c r="CE133" s="350">
        <v>0.09</v>
      </c>
      <c r="CF133" s="350">
        <v>0.02</v>
      </c>
      <c r="CG133" s="349">
        <v>1.09</v>
      </c>
      <c r="CH133" s="349">
        <v>2.65</v>
      </c>
      <c r="CI133" s="349">
        <v>4.65</v>
      </c>
      <c r="CJ133" s="349">
        <v>1.2</v>
      </c>
      <c r="CK133" s="349">
        <v>0.8</v>
      </c>
      <c r="CL133" s="350">
        <f t="shared" si="33"/>
        <v>10.39</v>
      </c>
      <c r="CM133" s="349">
        <v>1.5</v>
      </c>
      <c r="CN133" s="349">
        <v>1.49</v>
      </c>
      <c r="CO133" s="350">
        <f t="shared" si="34"/>
        <v>2.99</v>
      </c>
      <c r="CP133" s="373">
        <f t="shared" si="35"/>
        <v>36.85</v>
      </c>
      <c r="CQ133" s="350">
        <f t="shared" si="36"/>
        <v>43.48</v>
      </c>
      <c r="CR133" s="292"/>
      <c r="CS133" s="292"/>
      <c r="CT133" s="292"/>
    </row>
    <row r="134" spans="1:98" ht="12.75">
      <c r="A134" s="246">
        <v>126</v>
      </c>
      <c r="B134" s="235" t="str">
        <f>Характеристика!B139</f>
        <v>Тевлянто    13</v>
      </c>
      <c r="C134" s="266">
        <v>2087.1</v>
      </c>
      <c r="D134" s="74">
        <v>0.04</v>
      </c>
      <c r="E134" s="348">
        <v>0.06</v>
      </c>
      <c r="F134" s="349">
        <v>0.09</v>
      </c>
      <c r="G134" s="350">
        <f t="shared" si="39"/>
        <v>0.19</v>
      </c>
      <c r="H134" s="350">
        <v>0.15</v>
      </c>
      <c r="I134" s="349">
        <v>0.12</v>
      </c>
      <c r="J134" s="74">
        <v>0.04</v>
      </c>
      <c r="K134" s="349">
        <v>0.14</v>
      </c>
      <c r="L134" s="350">
        <f t="shared" si="19"/>
        <v>0.3</v>
      </c>
      <c r="M134" s="349">
        <v>0.05</v>
      </c>
      <c r="N134" s="349">
        <v>0.05</v>
      </c>
      <c r="O134" s="349">
        <v>0.05</v>
      </c>
      <c r="P134" s="349">
        <v>0.14</v>
      </c>
      <c r="Q134" s="350">
        <f t="shared" si="20"/>
        <v>0.29</v>
      </c>
      <c r="R134" s="349">
        <v>0.15</v>
      </c>
      <c r="S134" s="349">
        <v>0.14</v>
      </c>
      <c r="T134" s="350">
        <f t="shared" si="21"/>
        <v>0.29</v>
      </c>
      <c r="U134" s="349">
        <v>0.06</v>
      </c>
      <c r="V134" s="349">
        <v>0.02</v>
      </c>
      <c r="W134" s="349">
        <v>0.02</v>
      </c>
      <c r="X134" s="349">
        <v>0.12</v>
      </c>
      <c r="Y134" s="349">
        <v>0.21</v>
      </c>
      <c r="Z134" s="349">
        <v>0.15</v>
      </c>
      <c r="AA134" s="350">
        <f t="shared" si="22"/>
        <v>0.58</v>
      </c>
      <c r="AB134" s="349">
        <v>0.02</v>
      </c>
      <c r="AC134" s="349">
        <v>0.05</v>
      </c>
      <c r="AD134" s="349">
        <v>0.16</v>
      </c>
      <c r="AE134" s="350">
        <f t="shared" si="23"/>
        <v>0.23</v>
      </c>
      <c r="AF134" s="349">
        <v>0.04</v>
      </c>
      <c r="AG134" s="349">
        <v>0.04</v>
      </c>
      <c r="AH134" s="349">
        <v>0.15</v>
      </c>
      <c r="AI134" s="349">
        <v>0.15</v>
      </c>
      <c r="AJ134" s="349">
        <v>0.15</v>
      </c>
      <c r="AK134" s="350">
        <f t="shared" si="24"/>
        <v>0.53</v>
      </c>
      <c r="AL134" s="350">
        <v>0.03</v>
      </c>
      <c r="AM134" s="350">
        <v>0.2</v>
      </c>
      <c r="AN134" s="349">
        <v>0.04</v>
      </c>
      <c r="AO134" s="349">
        <v>0.14</v>
      </c>
      <c r="AP134" s="350">
        <f t="shared" si="25"/>
        <v>0.18</v>
      </c>
      <c r="AQ134" s="349">
        <v>0.16</v>
      </c>
      <c r="AR134" s="349">
        <v>0.16</v>
      </c>
      <c r="AS134" s="350">
        <f t="shared" si="26"/>
        <v>0.32</v>
      </c>
      <c r="AT134" s="349">
        <v>0.13</v>
      </c>
      <c r="AU134" s="349">
        <v>0.28</v>
      </c>
      <c r="AV134" s="350">
        <f t="shared" si="27"/>
        <v>0.41</v>
      </c>
      <c r="AW134" s="349">
        <v>0.3</v>
      </c>
      <c r="AX134" s="349">
        <v>0.4</v>
      </c>
      <c r="AY134" s="349">
        <v>0.76</v>
      </c>
      <c r="AZ134" s="349">
        <v>0.72</v>
      </c>
      <c r="BA134" s="349">
        <v>0.5</v>
      </c>
      <c r="BB134" s="349">
        <v>0.5</v>
      </c>
      <c r="BC134" s="349">
        <v>0.1</v>
      </c>
      <c r="BD134" s="349">
        <v>0.44</v>
      </c>
      <c r="BE134" s="349">
        <v>1.44</v>
      </c>
      <c r="BF134" s="349">
        <v>0.4</v>
      </c>
      <c r="BG134" s="349">
        <v>0.45</v>
      </c>
      <c r="BH134" s="349">
        <v>1.44</v>
      </c>
      <c r="BI134" s="350">
        <f t="shared" si="28"/>
        <v>7.45</v>
      </c>
      <c r="BJ134" s="350">
        <v>2.89</v>
      </c>
      <c r="BK134" s="350">
        <v>0.3</v>
      </c>
      <c r="BL134" s="349">
        <v>1.38</v>
      </c>
      <c r="BM134" s="349">
        <v>0.17</v>
      </c>
      <c r="BN134" s="349">
        <v>0.3</v>
      </c>
      <c r="BO134" s="349">
        <v>0.22</v>
      </c>
      <c r="BP134" s="350">
        <f t="shared" si="29"/>
        <v>2.07</v>
      </c>
      <c r="BQ134" s="349">
        <v>0.1</v>
      </c>
      <c r="BR134" s="349">
        <v>0.1</v>
      </c>
      <c r="BS134" s="349">
        <v>0.52</v>
      </c>
      <c r="BT134" s="349">
        <v>0.51</v>
      </c>
      <c r="BU134" s="349">
        <v>0.2</v>
      </c>
      <c r="BV134" s="350">
        <f t="shared" si="30"/>
        <v>1.43</v>
      </c>
      <c r="BW134" s="349">
        <v>0.84</v>
      </c>
      <c r="BX134" s="349">
        <v>0.52</v>
      </c>
      <c r="BY134" s="349">
        <v>0.89</v>
      </c>
      <c r="BZ134" s="349">
        <v>0.42</v>
      </c>
      <c r="CA134" s="350">
        <f t="shared" si="31"/>
        <v>2.67</v>
      </c>
      <c r="CB134" s="349">
        <v>0.24</v>
      </c>
      <c r="CC134" s="349">
        <v>4.38</v>
      </c>
      <c r="CD134" s="350">
        <f t="shared" si="32"/>
        <v>4.62</v>
      </c>
      <c r="CE134" s="350">
        <v>0.09</v>
      </c>
      <c r="CF134" s="350">
        <v>0.02</v>
      </c>
      <c r="CG134" s="349">
        <v>1.09</v>
      </c>
      <c r="CH134" s="349">
        <v>2.75</v>
      </c>
      <c r="CI134" s="349">
        <v>4.75</v>
      </c>
      <c r="CJ134" s="349">
        <v>1.2</v>
      </c>
      <c r="CK134" s="349">
        <v>0.8</v>
      </c>
      <c r="CL134" s="350">
        <f t="shared" si="33"/>
        <v>10.59</v>
      </c>
      <c r="CM134" s="349">
        <v>1.5</v>
      </c>
      <c r="CN134" s="349">
        <v>1.49</v>
      </c>
      <c r="CO134" s="350">
        <f t="shared" si="34"/>
        <v>2.99</v>
      </c>
      <c r="CP134" s="373">
        <f t="shared" si="35"/>
        <v>38.82</v>
      </c>
      <c r="CQ134" s="350">
        <f t="shared" si="36"/>
        <v>45.81</v>
      </c>
      <c r="CR134" s="292"/>
      <c r="CS134" s="292"/>
      <c r="CT134" s="292"/>
    </row>
    <row r="135" spans="1:98" ht="12.75">
      <c r="A135" s="246">
        <v>127</v>
      </c>
      <c r="B135" s="235" t="str">
        <f>Характеристика!B140</f>
        <v>Тевлянто    4</v>
      </c>
      <c r="C135" s="266">
        <v>1933.5</v>
      </c>
      <c r="D135" s="74">
        <v>0.05</v>
      </c>
      <c r="E135" s="348">
        <v>0.06</v>
      </c>
      <c r="F135" s="349">
        <v>0.09</v>
      </c>
      <c r="G135" s="350">
        <f t="shared" si="39"/>
        <v>0.2</v>
      </c>
      <c r="H135" s="350">
        <v>0.15</v>
      </c>
      <c r="I135" s="349">
        <v>0.12</v>
      </c>
      <c r="J135" s="74">
        <v>0.05</v>
      </c>
      <c r="K135" s="349">
        <v>0.14</v>
      </c>
      <c r="L135" s="350">
        <f t="shared" si="19"/>
        <v>0.31</v>
      </c>
      <c r="M135" s="349">
        <v>0.06</v>
      </c>
      <c r="N135" s="349">
        <v>0.06</v>
      </c>
      <c r="O135" s="349">
        <v>0.06</v>
      </c>
      <c r="P135" s="349">
        <v>0.14</v>
      </c>
      <c r="Q135" s="350">
        <f t="shared" si="20"/>
        <v>0.32</v>
      </c>
      <c r="R135" s="349">
        <v>0.15</v>
      </c>
      <c r="S135" s="349">
        <v>0.14</v>
      </c>
      <c r="T135" s="350">
        <f t="shared" si="21"/>
        <v>0.29</v>
      </c>
      <c r="U135" s="349">
        <v>0.06</v>
      </c>
      <c r="V135" s="349">
        <v>0.02</v>
      </c>
      <c r="W135" s="349">
        <v>0.02</v>
      </c>
      <c r="X135" s="349">
        <v>0.12</v>
      </c>
      <c r="Y135" s="349">
        <v>0.21</v>
      </c>
      <c r="Z135" s="349">
        <v>0.15</v>
      </c>
      <c r="AA135" s="350">
        <f t="shared" si="22"/>
        <v>0.58</v>
      </c>
      <c r="AB135" s="349">
        <v>0.02</v>
      </c>
      <c r="AC135" s="349">
        <v>0.06</v>
      </c>
      <c r="AD135" s="349">
        <v>0.16</v>
      </c>
      <c r="AE135" s="350">
        <f t="shared" si="23"/>
        <v>0.24</v>
      </c>
      <c r="AF135" s="349">
        <v>0.04</v>
      </c>
      <c r="AG135" s="349">
        <v>0.04</v>
      </c>
      <c r="AH135" s="349">
        <v>0.15</v>
      </c>
      <c r="AI135" s="349">
        <v>0.15</v>
      </c>
      <c r="AJ135" s="349">
        <v>0.15</v>
      </c>
      <c r="AK135" s="350">
        <f t="shared" si="24"/>
        <v>0.53</v>
      </c>
      <c r="AL135" s="350">
        <v>0.03</v>
      </c>
      <c r="AM135" s="350">
        <v>0.21</v>
      </c>
      <c r="AN135" s="349">
        <v>0.04</v>
      </c>
      <c r="AO135" s="349">
        <v>0.14</v>
      </c>
      <c r="AP135" s="350">
        <f t="shared" si="25"/>
        <v>0.18</v>
      </c>
      <c r="AQ135" s="349">
        <v>0.16</v>
      </c>
      <c r="AR135" s="349">
        <v>0.16</v>
      </c>
      <c r="AS135" s="350">
        <f t="shared" si="26"/>
        <v>0.32</v>
      </c>
      <c r="AT135" s="349">
        <v>0.13</v>
      </c>
      <c r="AU135" s="349">
        <v>0.31</v>
      </c>
      <c r="AV135" s="350">
        <f t="shared" si="27"/>
        <v>0.44</v>
      </c>
      <c r="AW135" s="349">
        <v>0.34</v>
      </c>
      <c r="AX135" s="349">
        <v>0.44</v>
      </c>
      <c r="AY135" s="349">
        <v>0.72</v>
      </c>
      <c r="AZ135" s="349">
        <v>0.68</v>
      </c>
      <c r="BA135" s="349">
        <v>0.54</v>
      </c>
      <c r="BB135" s="349">
        <v>0.54</v>
      </c>
      <c r="BC135" s="349">
        <v>0.1</v>
      </c>
      <c r="BD135" s="349">
        <v>0.48</v>
      </c>
      <c r="BE135" s="349">
        <v>1.08</v>
      </c>
      <c r="BF135" s="349">
        <v>0.44</v>
      </c>
      <c r="BG135" s="349">
        <v>0.49</v>
      </c>
      <c r="BH135" s="349">
        <v>1.08</v>
      </c>
      <c r="BI135" s="350">
        <f t="shared" si="28"/>
        <v>6.93</v>
      </c>
      <c r="BJ135" s="350">
        <v>2.89</v>
      </c>
      <c r="BK135" s="350">
        <v>0.3</v>
      </c>
      <c r="BL135" s="349">
        <v>1.39</v>
      </c>
      <c r="BM135" s="349">
        <v>0.17</v>
      </c>
      <c r="BN135" s="349">
        <v>0.3</v>
      </c>
      <c r="BO135" s="349">
        <v>0.18</v>
      </c>
      <c r="BP135" s="350">
        <f t="shared" si="29"/>
        <v>2.04</v>
      </c>
      <c r="BQ135" s="349">
        <v>0.11</v>
      </c>
      <c r="BR135" s="349">
        <v>0.11</v>
      </c>
      <c r="BS135" s="349">
        <v>0.48</v>
      </c>
      <c r="BT135" s="349">
        <v>0.57</v>
      </c>
      <c r="BU135" s="349">
        <v>0.2</v>
      </c>
      <c r="BV135" s="350">
        <f t="shared" si="30"/>
        <v>1.47</v>
      </c>
      <c r="BW135" s="349">
        <v>0.8</v>
      </c>
      <c r="BX135" s="349">
        <v>0.48</v>
      </c>
      <c r="BY135" s="349">
        <v>0.15</v>
      </c>
      <c r="BZ135" s="349">
        <v>0.38</v>
      </c>
      <c r="CA135" s="350">
        <f t="shared" si="31"/>
        <v>1.81</v>
      </c>
      <c r="CB135" s="349">
        <v>0.2</v>
      </c>
      <c r="CC135" s="349">
        <v>4.43</v>
      </c>
      <c r="CD135" s="350">
        <f t="shared" si="32"/>
        <v>4.63</v>
      </c>
      <c r="CE135" s="350">
        <v>0.09</v>
      </c>
      <c r="CF135" s="350">
        <v>0.02</v>
      </c>
      <c r="CG135" s="349">
        <v>1.09</v>
      </c>
      <c r="CH135" s="349">
        <v>2.62</v>
      </c>
      <c r="CI135" s="349">
        <v>4.62</v>
      </c>
      <c r="CJ135" s="349">
        <v>1.2</v>
      </c>
      <c r="CK135" s="349">
        <v>0.8</v>
      </c>
      <c r="CL135" s="350">
        <f t="shared" si="33"/>
        <v>10.33</v>
      </c>
      <c r="CM135" s="349">
        <v>1.5</v>
      </c>
      <c r="CN135" s="349">
        <v>1.49</v>
      </c>
      <c r="CO135" s="350">
        <f t="shared" si="34"/>
        <v>2.99</v>
      </c>
      <c r="CP135" s="373">
        <f t="shared" si="35"/>
        <v>37.3</v>
      </c>
      <c r="CQ135" s="350">
        <f t="shared" si="36"/>
        <v>44.01</v>
      </c>
      <c r="CR135" s="292"/>
      <c r="CS135" s="292"/>
      <c r="CT135" s="292"/>
    </row>
    <row r="136" spans="1:98" ht="12.75">
      <c r="A136" s="246">
        <v>128</v>
      </c>
      <c r="B136" s="235" t="str">
        <f>Характеристика!B141</f>
        <v>Тевлянто    5</v>
      </c>
      <c r="C136" s="266">
        <v>1917.2</v>
      </c>
      <c r="D136" s="74">
        <v>0.04</v>
      </c>
      <c r="E136" s="348">
        <v>0.06</v>
      </c>
      <c r="F136" s="349">
        <v>0.09</v>
      </c>
      <c r="G136" s="350">
        <f t="shared" si="39"/>
        <v>0.19</v>
      </c>
      <c r="H136" s="350">
        <v>0.15</v>
      </c>
      <c r="I136" s="349">
        <v>0.12</v>
      </c>
      <c r="J136" s="74">
        <v>0.04</v>
      </c>
      <c r="K136" s="349">
        <v>0.14</v>
      </c>
      <c r="L136" s="350">
        <f t="shared" si="19"/>
        <v>0.3</v>
      </c>
      <c r="M136" s="349">
        <v>0.05</v>
      </c>
      <c r="N136" s="349">
        <v>0.05</v>
      </c>
      <c r="O136" s="349">
        <v>0.05</v>
      </c>
      <c r="P136" s="349">
        <v>0.14</v>
      </c>
      <c r="Q136" s="350">
        <f t="shared" si="20"/>
        <v>0.29</v>
      </c>
      <c r="R136" s="349">
        <v>0.15</v>
      </c>
      <c r="S136" s="349">
        <v>0.14</v>
      </c>
      <c r="T136" s="350">
        <f t="shared" si="21"/>
        <v>0.29</v>
      </c>
      <c r="U136" s="349">
        <v>0.06</v>
      </c>
      <c r="V136" s="349">
        <v>0.02</v>
      </c>
      <c r="W136" s="349">
        <v>0.02</v>
      </c>
      <c r="X136" s="349">
        <v>0.12</v>
      </c>
      <c r="Y136" s="349">
        <v>0.21</v>
      </c>
      <c r="Z136" s="349">
        <v>0.15</v>
      </c>
      <c r="AA136" s="350">
        <f t="shared" si="22"/>
        <v>0.58</v>
      </c>
      <c r="AB136" s="349">
        <v>0.02</v>
      </c>
      <c r="AC136" s="349">
        <v>0.05</v>
      </c>
      <c r="AD136" s="349">
        <v>0.16</v>
      </c>
      <c r="AE136" s="350">
        <f t="shared" si="23"/>
        <v>0.23</v>
      </c>
      <c r="AF136" s="349">
        <v>0.04</v>
      </c>
      <c r="AG136" s="349">
        <v>0.04</v>
      </c>
      <c r="AH136" s="349">
        <v>0.15</v>
      </c>
      <c r="AI136" s="349">
        <v>0.15</v>
      </c>
      <c r="AJ136" s="349">
        <v>0.15</v>
      </c>
      <c r="AK136" s="350">
        <f t="shared" si="24"/>
        <v>0.53</v>
      </c>
      <c r="AL136" s="350">
        <v>0.03</v>
      </c>
      <c r="AM136" s="350">
        <v>0.2</v>
      </c>
      <c r="AN136" s="349">
        <v>0.04</v>
      </c>
      <c r="AO136" s="349">
        <v>0.14</v>
      </c>
      <c r="AP136" s="350">
        <f t="shared" si="25"/>
        <v>0.18</v>
      </c>
      <c r="AQ136" s="349">
        <v>0.16</v>
      </c>
      <c r="AR136" s="349">
        <v>0.16</v>
      </c>
      <c r="AS136" s="350">
        <f t="shared" si="26"/>
        <v>0.32</v>
      </c>
      <c r="AT136" s="349">
        <v>0.13</v>
      </c>
      <c r="AU136" s="349">
        <v>0.28</v>
      </c>
      <c r="AV136" s="350">
        <f t="shared" si="27"/>
        <v>0.41</v>
      </c>
      <c r="AW136" s="349">
        <v>0.34</v>
      </c>
      <c r="AX136" s="349">
        <v>0.44</v>
      </c>
      <c r="AY136" s="349">
        <v>0.73</v>
      </c>
      <c r="AZ136" s="349">
        <v>0.69</v>
      </c>
      <c r="BA136" s="349">
        <v>0.54</v>
      </c>
      <c r="BB136" s="349">
        <v>0.54</v>
      </c>
      <c r="BC136" s="349">
        <v>0.1</v>
      </c>
      <c r="BD136" s="349">
        <v>0.48</v>
      </c>
      <c r="BE136" s="349">
        <v>1.08</v>
      </c>
      <c r="BF136" s="349">
        <v>0.44</v>
      </c>
      <c r="BG136" s="349">
        <v>0.49</v>
      </c>
      <c r="BH136" s="349">
        <v>1.08</v>
      </c>
      <c r="BI136" s="350">
        <f t="shared" si="28"/>
        <v>6.95</v>
      </c>
      <c r="BJ136" s="350">
        <v>2.89</v>
      </c>
      <c r="BK136" s="350">
        <v>0.3</v>
      </c>
      <c r="BL136" s="349">
        <v>1.41</v>
      </c>
      <c r="BM136" s="349">
        <v>0.17</v>
      </c>
      <c r="BN136" s="349">
        <v>0.3</v>
      </c>
      <c r="BO136" s="349">
        <v>0.17</v>
      </c>
      <c r="BP136" s="350">
        <f t="shared" si="29"/>
        <v>2.05</v>
      </c>
      <c r="BQ136" s="349">
        <v>0.11</v>
      </c>
      <c r="BR136" s="349">
        <v>0.11</v>
      </c>
      <c r="BS136" s="349">
        <v>0.49</v>
      </c>
      <c r="BT136" s="349">
        <v>0.58</v>
      </c>
      <c r="BU136" s="349">
        <v>0.2</v>
      </c>
      <c r="BV136" s="350">
        <f t="shared" si="30"/>
        <v>1.49</v>
      </c>
      <c r="BW136" s="349">
        <v>0.81</v>
      </c>
      <c r="BX136" s="349">
        <v>0.49</v>
      </c>
      <c r="BY136" s="349">
        <v>0.16</v>
      </c>
      <c r="BZ136" s="349">
        <v>0.39</v>
      </c>
      <c r="CA136" s="350">
        <f t="shared" si="31"/>
        <v>1.85</v>
      </c>
      <c r="CB136" s="349">
        <v>0.21</v>
      </c>
      <c r="CC136" s="349">
        <v>4.5</v>
      </c>
      <c r="CD136" s="350">
        <f t="shared" si="32"/>
        <v>4.71</v>
      </c>
      <c r="CE136" s="350">
        <v>0.09</v>
      </c>
      <c r="CF136" s="350">
        <v>0.02</v>
      </c>
      <c r="CG136" s="349">
        <v>1.09</v>
      </c>
      <c r="CH136" s="349">
        <v>2.59</v>
      </c>
      <c r="CI136" s="349">
        <v>4.6</v>
      </c>
      <c r="CJ136" s="349">
        <v>1.2</v>
      </c>
      <c r="CK136" s="349">
        <v>0.8</v>
      </c>
      <c r="CL136" s="350">
        <f t="shared" si="33"/>
        <v>10.28</v>
      </c>
      <c r="CM136" s="349">
        <v>1.5</v>
      </c>
      <c r="CN136" s="349">
        <v>1.49</v>
      </c>
      <c r="CO136" s="350">
        <f t="shared" si="34"/>
        <v>2.99</v>
      </c>
      <c r="CP136" s="373">
        <f t="shared" si="35"/>
        <v>37.32</v>
      </c>
      <c r="CQ136" s="350">
        <f t="shared" si="36"/>
        <v>44.04</v>
      </c>
      <c r="CR136" s="292"/>
      <c r="CS136" s="292"/>
      <c r="CT136" s="292"/>
    </row>
    <row r="137" spans="1:98" ht="12.75">
      <c r="A137" s="246">
        <v>129</v>
      </c>
      <c r="B137" s="235" t="str">
        <f>Характеристика!B142</f>
        <v>Тевлянто    7</v>
      </c>
      <c r="C137" s="266">
        <v>1907.8</v>
      </c>
      <c r="D137" s="74">
        <v>0.05</v>
      </c>
      <c r="E137" s="348">
        <v>0.06</v>
      </c>
      <c r="F137" s="349">
        <v>0.1</v>
      </c>
      <c r="G137" s="350">
        <f t="shared" si="39"/>
        <v>0.21</v>
      </c>
      <c r="H137" s="350">
        <v>0.15</v>
      </c>
      <c r="I137" s="349">
        <v>0.12</v>
      </c>
      <c r="J137" s="74">
        <v>0.05</v>
      </c>
      <c r="K137" s="349">
        <v>0.14</v>
      </c>
      <c r="L137" s="350">
        <f t="shared" si="19"/>
        <v>0.31</v>
      </c>
      <c r="M137" s="349">
        <v>0.06</v>
      </c>
      <c r="N137" s="349">
        <v>0.06</v>
      </c>
      <c r="O137" s="349">
        <v>0.06</v>
      </c>
      <c r="P137" s="349">
        <v>0.14</v>
      </c>
      <c r="Q137" s="350">
        <f t="shared" si="20"/>
        <v>0.32</v>
      </c>
      <c r="R137" s="349">
        <v>0.15</v>
      </c>
      <c r="S137" s="349">
        <v>0.14</v>
      </c>
      <c r="T137" s="350">
        <f t="shared" si="21"/>
        <v>0.29</v>
      </c>
      <c r="U137" s="349">
        <v>0.06</v>
      </c>
      <c r="V137" s="349">
        <v>0.02</v>
      </c>
      <c r="W137" s="349">
        <v>0.02</v>
      </c>
      <c r="X137" s="349">
        <v>0.12</v>
      </c>
      <c r="Y137" s="349">
        <v>0.21</v>
      </c>
      <c r="Z137" s="349">
        <v>0.15</v>
      </c>
      <c r="AA137" s="350">
        <f t="shared" si="22"/>
        <v>0.58</v>
      </c>
      <c r="AB137" s="349">
        <v>0.02</v>
      </c>
      <c r="AC137" s="349">
        <v>0.06</v>
      </c>
      <c r="AD137" s="349">
        <v>0.16</v>
      </c>
      <c r="AE137" s="350">
        <f t="shared" si="23"/>
        <v>0.24</v>
      </c>
      <c r="AF137" s="349">
        <v>0.04</v>
      </c>
      <c r="AG137" s="349">
        <v>0.04</v>
      </c>
      <c r="AH137" s="349">
        <v>0.15</v>
      </c>
      <c r="AI137" s="349">
        <v>0.15</v>
      </c>
      <c r="AJ137" s="349">
        <v>0.15</v>
      </c>
      <c r="AK137" s="350">
        <f t="shared" si="24"/>
        <v>0.53</v>
      </c>
      <c r="AL137" s="350">
        <v>0.03</v>
      </c>
      <c r="AM137" s="350">
        <v>0.21</v>
      </c>
      <c r="AN137" s="349">
        <v>0.04</v>
      </c>
      <c r="AO137" s="349">
        <v>0.14</v>
      </c>
      <c r="AP137" s="350">
        <f t="shared" si="25"/>
        <v>0.18</v>
      </c>
      <c r="AQ137" s="349">
        <v>0.16</v>
      </c>
      <c r="AR137" s="349">
        <v>0.16</v>
      </c>
      <c r="AS137" s="350">
        <f t="shared" si="26"/>
        <v>0.32</v>
      </c>
      <c r="AT137" s="349">
        <v>0.13</v>
      </c>
      <c r="AU137" s="349">
        <v>0.31</v>
      </c>
      <c r="AV137" s="350">
        <f t="shared" si="27"/>
        <v>0.44</v>
      </c>
      <c r="AW137" s="349">
        <v>0.34</v>
      </c>
      <c r="AX137" s="349">
        <v>0.44</v>
      </c>
      <c r="AY137" s="349">
        <v>0.73</v>
      </c>
      <c r="AZ137" s="349">
        <v>0.69</v>
      </c>
      <c r="BA137" s="349">
        <v>0.54</v>
      </c>
      <c r="BB137" s="349">
        <v>0.54</v>
      </c>
      <c r="BC137" s="349">
        <v>0.1</v>
      </c>
      <c r="BD137" s="349">
        <v>0.48</v>
      </c>
      <c r="BE137" s="349">
        <v>1.08</v>
      </c>
      <c r="BF137" s="349">
        <v>0.44</v>
      </c>
      <c r="BG137" s="349">
        <v>0.49</v>
      </c>
      <c r="BH137" s="349">
        <v>1.08</v>
      </c>
      <c r="BI137" s="350">
        <f t="shared" si="28"/>
        <v>6.95</v>
      </c>
      <c r="BJ137" s="350">
        <v>2.89</v>
      </c>
      <c r="BK137" s="350">
        <v>0.3</v>
      </c>
      <c r="BL137" s="349">
        <v>1.43</v>
      </c>
      <c r="BM137" s="349">
        <v>0.17</v>
      </c>
      <c r="BN137" s="349">
        <v>0.3</v>
      </c>
      <c r="BO137" s="349">
        <v>0.21</v>
      </c>
      <c r="BP137" s="350">
        <f t="shared" si="29"/>
        <v>2.11</v>
      </c>
      <c r="BQ137" s="349">
        <v>0.11</v>
      </c>
      <c r="BR137" s="349">
        <v>0.11</v>
      </c>
      <c r="BS137" s="349">
        <v>0.49</v>
      </c>
      <c r="BT137" s="349">
        <v>0.58</v>
      </c>
      <c r="BU137" s="349">
        <v>0.2</v>
      </c>
      <c r="BV137" s="350">
        <f t="shared" si="30"/>
        <v>1.49</v>
      </c>
      <c r="BW137" s="349">
        <v>0.81</v>
      </c>
      <c r="BX137" s="349">
        <v>0.49</v>
      </c>
      <c r="BY137" s="349">
        <v>0.16</v>
      </c>
      <c r="BZ137" s="349">
        <v>0.39</v>
      </c>
      <c r="CA137" s="350">
        <f t="shared" si="31"/>
        <v>1.85</v>
      </c>
      <c r="CB137" s="349">
        <v>0.21</v>
      </c>
      <c r="CC137" s="349">
        <v>4.09</v>
      </c>
      <c r="CD137" s="350">
        <f t="shared" si="32"/>
        <v>4.3</v>
      </c>
      <c r="CE137" s="350">
        <v>0.1</v>
      </c>
      <c r="CF137" s="350">
        <v>0.02</v>
      </c>
      <c r="CG137" s="349">
        <v>1.09</v>
      </c>
      <c r="CH137" s="349">
        <v>2.82</v>
      </c>
      <c r="CI137" s="349">
        <v>4.82</v>
      </c>
      <c r="CJ137" s="349">
        <v>1.2</v>
      </c>
      <c r="CK137" s="349">
        <v>0.8</v>
      </c>
      <c r="CL137" s="350">
        <f t="shared" si="33"/>
        <v>10.73</v>
      </c>
      <c r="CM137" s="349">
        <v>1.5</v>
      </c>
      <c r="CN137" s="349">
        <v>1.49</v>
      </c>
      <c r="CO137" s="350">
        <f t="shared" si="34"/>
        <v>2.99</v>
      </c>
      <c r="CP137" s="373">
        <f t="shared" si="35"/>
        <v>37.54</v>
      </c>
      <c r="CQ137" s="350">
        <f t="shared" si="36"/>
        <v>44.3</v>
      </c>
      <c r="CR137" s="292"/>
      <c r="CS137" s="292"/>
      <c r="CT137" s="292"/>
    </row>
    <row r="138" spans="1:98" ht="12.75">
      <c r="A138" s="246">
        <v>130</v>
      </c>
      <c r="B138" s="235" t="str">
        <f>Характеристика!B143</f>
        <v>Тевлянто    8</v>
      </c>
      <c r="C138" s="266">
        <v>1566.2</v>
      </c>
      <c r="D138" s="74">
        <v>0.05</v>
      </c>
      <c r="E138" s="348">
        <v>0.06</v>
      </c>
      <c r="F138" s="349">
        <v>0.05</v>
      </c>
      <c r="G138" s="350">
        <f t="shared" si="39"/>
        <v>0.16</v>
      </c>
      <c r="H138" s="350">
        <v>0.15</v>
      </c>
      <c r="I138" s="349">
        <v>0.12</v>
      </c>
      <c r="J138" s="74">
        <v>0.05</v>
      </c>
      <c r="K138" s="349">
        <v>0.14</v>
      </c>
      <c r="L138" s="350">
        <f aca="true" t="shared" si="40" ref="L138:L170">I138+J138+K138</f>
        <v>0.31</v>
      </c>
      <c r="M138" s="349">
        <v>0.06</v>
      </c>
      <c r="N138" s="349">
        <v>0.06</v>
      </c>
      <c r="O138" s="349">
        <v>0.06</v>
      </c>
      <c r="P138" s="349">
        <v>0.14</v>
      </c>
      <c r="Q138" s="350">
        <f aca="true" t="shared" si="41" ref="Q138:Q170">M138+N138+O138+P138</f>
        <v>0.32</v>
      </c>
      <c r="R138" s="349">
        <v>0.15</v>
      </c>
      <c r="S138" s="349">
        <v>0.14</v>
      </c>
      <c r="T138" s="350">
        <f aca="true" t="shared" si="42" ref="T138:T170">R138+S138</f>
        <v>0.29</v>
      </c>
      <c r="U138" s="349">
        <v>0.06</v>
      </c>
      <c r="V138" s="349">
        <v>0.02</v>
      </c>
      <c r="W138" s="349">
        <v>0.02</v>
      </c>
      <c r="X138" s="349">
        <v>0.12</v>
      </c>
      <c r="Y138" s="349">
        <v>0.21</v>
      </c>
      <c r="Z138" s="349">
        <v>0.15</v>
      </c>
      <c r="AA138" s="350">
        <f aca="true" t="shared" si="43" ref="AA138:AA170">U138+V138+W138+X138+Y138+Z138</f>
        <v>0.58</v>
      </c>
      <c r="AB138" s="349">
        <v>0.02</v>
      </c>
      <c r="AC138" s="349">
        <v>0.06</v>
      </c>
      <c r="AD138" s="349">
        <v>0.16</v>
      </c>
      <c r="AE138" s="350">
        <f aca="true" t="shared" si="44" ref="AE138:AE170">AB138+AC138+AD138</f>
        <v>0.24</v>
      </c>
      <c r="AF138" s="349">
        <v>0.04</v>
      </c>
      <c r="AG138" s="349">
        <v>0.04</v>
      </c>
      <c r="AH138" s="349">
        <v>0.15</v>
      </c>
      <c r="AI138" s="349">
        <v>0.15</v>
      </c>
      <c r="AJ138" s="349">
        <v>0.15</v>
      </c>
      <c r="AK138" s="350">
        <f aca="true" t="shared" si="45" ref="AK138:AK170">AF138+AG138+AH138+AI138+AJ138</f>
        <v>0.53</v>
      </c>
      <c r="AL138" s="350">
        <v>0.03</v>
      </c>
      <c r="AM138" s="350">
        <v>0.21</v>
      </c>
      <c r="AN138" s="349">
        <v>0.04</v>
      </c>
      <c r="AO138" s="349">
        <v>0.14</v>
      </c>
      <c r="AP138" s="350">
        <f aca="true" t="shared" si="46" ref="AP138:AP170">AN138+AO138</f>
        <v>0.18</v>
      </c>
      <c r="AQ138" s="349">
        <v>0.16</v>
      </c>
      <c r="AR138" s="349">
        <v>0.16</v>
      </c>
      <c r="AS138" s="350">
        <f aca="true" t="shared" si="47" ref="AS138:AS170">AQ138+AR138</f>
        <v>0.32</v>
      </c>
      <c r="AT138" s="349">
        <v>0.13</v>
      </c>
      <c r="AU138" s="349">
        <v>0.31</v>
      </c>
      <c r="AV138" s="350">
        <f aca="true" t="shared" si="48" ref="AV138:AV170">AT138+AU138</f>
        <v>0.44</v>
      </c>
      <c r="AW138" s="349">
        <v>0.28</v>
      </c>
      <c r="AX138" s="349">
        <v>0.38</v>
      </c>
      <c r="AY138" s="349">
        <v>0.74</v>
      </c>
      <c r="AZ138" s="349">
        <v>0.7</v>
      </c>
      <c r="BA138" s="349">
        <v>0.48</v>
      </c>
      <c r="BB138" s="349">
        <v>0.48</v>
      </c>
      <c r="BC138" s="349">
        <v>0.1</v>
      </c>
      <c r="BD138" s="349">
        <v>0.42</v>
      </c>
      <c r="BE138" s="349">
        <v>0.96</v>
      </c>
      <c r="BF138" s="349">
        <v>0.38</v>
      </c>
      <c r="BG138" s="349">
        <v>0.43</v>
      </c>
      <c r="BH138" s="349">
        <v>0.96</v>
      </c>
      <c r="BI138" s="350">
        <f aca="true" t="shared" si="49" ref="BI138:BI170">AW138+AX138+AY138+AZ138+BA138+BB138+BC138+BD138+BE138+BF138+BG138+BH138</f>
        <v>6.31</v>
      </c>
      <c r="BJ138" s="350">
        <v>2.89</v>
      </c>
      <c r="BK138" s="350">
        <v>0.3</v>
      </c>
      <c r="BL138" s="349">
        <v>1.42</v>
      </c>
      <c r="BM138" s="349">
        <v>0.17</v>
      </c>
      <c r="BN138" s="349">
        <v>0.3</v>
      </c>
      <c r="BO138" s="349">
        <v>0.2</v>
      </c>
      <c r="BP138" s="350">
        <f aca="true" t="shared" si="50" ref="BP138:BP170">BL138+BM138+BN138+BO138</f>
        <v>2.09</v>
      </c>
      <c r="BQ138" s="349">
        <v>0.13</v>
      </c>
      <c r="BR138" s="349">
        <v>0.13</v>
      </c>
      <c r="BS138" s="349">
        <v>0.5</v>
      </c>
      <c r="BT138" s="349">
        <v>0.54</v>
      </c>
      <c r="BU138" s="349">
        <v>0.2</v>
      </c>
      <c r="BV138" s="350">
        <f aca="true" t="shared" si="51" ref="BV138:BV170">BQ138+BR138+BS138+BT138+BU138</f>
        <v>1.5</v>
      </c>
      <c r="BW138" s="349">
        <v>0.82</v>
      </c>
      <c r="BX138" s="349">
        <v>0.5</v>
      </c>
      <c r="BY138" s="349">
        <v>0.12</v>
      </c>
      <c r="BZ138" s="349">
        <v>0.4</v>
      </c>
      <c r="CA138" s="350">
        <f aca="true" t="shared" si="52" ref="CA138:CA170">BW138+BX138+BY138+BZ138</f>
        <v>1.84</v>
      </c>
      <c r="CB138" s="349">
        <v>0.32</v>
      </c>
      <c r="CC138" s="349">
        <v>4.15</v>
      </c>
      <c r="CD138" s="350">
        <f aca="true" t="shared" si="53" ref="CD138:CD170">CB138+CC138</f>
        <v>4.47</v>
      </c>
      <c r="CE138" s="350">
        <v>0.08</v>
      </c>
      <c r="CF138" s="350">
        <v>0.02</v>
      </c>
      <c r="CG138" s="349">
        <v>1.09</v>
      </c>
      <c r="CH138" s="349">
        <v>2.56</v>
      </c>
      <c r="CI138" s="349">
        <v>4.56</v>
      </c>
      <c r="CJ138" s="349">
        <v>1.2</v>
      </c>
      <c r="CK138" s="349">
        <v>0.8</v>
      </c>
      <c r="CL138" s="350">
        <f aca="true" t="shared" si="54" ref="CL138:CL170">CG138+CH138+CI138+CJ138+CK138</f>
        <v>10.21</v>
      </c>
      <c r="CM138" s="349">
        <v>1.5</v>
      </c>
      <c r="CN138" s="349">
        <v>1.49</v>
      </c>
      <c r="CO138" s="350">
        <f aca="true" t="shared" si="55" ref="CO138:CO170">CM138+CN138</f>
        <v>2.99</v>
      </c>
      <c r="CP138" s="373">
        <f aca="true" t="shared" si="56" ref="CP138:CP181">G138+H138+L138+Q138+T138+AA138+AE138+AK138+AL138+AM138+AP138+AS138+AV138+BI138+BJ138+BK138+BP138+BV138+CA138+CD138+CE138+CF138+CL138+CO138</f>
        <v>36.46</v>
      </c>
      <c r="CQ138" s="350">
        <f aca="true" t="shared" si="57" ref="CQ138:CQ182">CP138*1.18</f>
        <v>43.02</v>
      </c>
      <c r="CR138" s="292"/>
      <c r="CS138" s="292"/>
      <c r="CT138" s="292"/>
    </row>
    <row r="139" spans="1:98" ht="12.75">
      <c r="A139" s="246">
        <v>131</v>
      </c>
      <c r="B139" s="235" t="str">
        <f>Характеристика!B144</f>
        <v>Тевлянто    9</v>
      </c>
      <c r="C139" s="266">
        <v>1832.2</v>
      </c>
      <c r="D139" s="74">
        <v>0.05</v>
      </c>
      <c r="E139" s="348">
        <v>0.06</v>
      </c>
      <c r="F139" s="349">
        <v>0.1</v>
      </c>
      <c r="G139" s="350">
        <f t="shared" si="39"/>
        <v>0.21</v>
      </c>
      <c r="H139" s="350">
        <v>0.15</v>
      </c>
      <c r="I139" s="349">
        <v>0.12</v>
      </c>
      <c r="J139" s="74">
        <v>0.05</v>
      </c>
      <c r="K139" s="349">
        <v>0.14</v>
      </c>
      <c r="L139" s="350">
        <f t="shared" si="40"/>
        <v>0.31</v>
      </c>
      <c r="M139" s="349">
        <v>0.06</v>
      </c>
      <c r="N139" s="349">
        <v>0.06</v>
      </c>
      <c r="O139" s="349">
        <v>0.06</v>
      </c>
      <c r="P139" s="349">
        <v>0.14</v>
      </c>
      <c r="Q139" s="350">
        <f t="shared" si="41"/>
        <v>0.32</v>
      </c>
      <c r="R139" s="349">
        <v>0.15</v>
      </c>
      <c r="S139" s="349">
        <v>0.14</v>
      </c>
      <c r="T139" s="350">
        <f t="shared" si="42"/>
        <v>0.29</v>
      </c>
      <c r="U139" s="349">
        <v>0.06</v>
      </c>
      <c r="V139" s="349">
        <v>0.02</v>
      </c>
      <c r="W139" s="349">
        <v>0.02</v>
      </c>
      <c r="X139" s="349">
        <v>0.12</v>
      </c>
      <c r="Y139" s="349">
        <v>0.21</v>
      </c>
      <c r="Z139" s="349">
        <v>0.15</v>
      </c>
      <c r="AA139" s="350">
        <f t="shared" si="43"/>
        <v>0.58</v>
      </c>
      <c r="AB139" s="349">
        <v>0.02</v>
      </c>
      <c r="AC139" s="349">
        <v>0.06</v>
      </c>
      <c r="AD139" s="349">
        <v>0.16</v>
      </c>
      <c r="AE139" s="350">
        <f t="shared" si="44"/>
        <v>0.24</v>
      </c>
      <c r="AF139" s="349">
        <v>0.04</v>
      </c>
      <c r="AG139" s="349">
        <v>0.04</v>
      </c>
      <c r="AH139" s="349">
        <v>0.15</v>
      </c>
      <c r="AI139" s="349">
        <v>0.15</v>
      </c>
      <c r="AJ139" s="349">
        <v>0.15</v>
      </c>
      <c r="AK139" s="350">
        <f t="shared" si="45"/>
        <v>0.53</v>
      </c>
      <c r="AL139" s="350">
        <v>0.03</v>
      </c>
      <c r="AM139" s="350">
        <v>0.21</v>
      </c>
      <c r="AN139" s="349">
        <v>0.04</v>
      </c>
      <c r="AO139" s="349">
        <v>0.14</v>
      </c>
      <c r="AP139" s="350">
        <f t="shared" si="46"/>
        <v>0.18</v>
      </c>
      <c r="AQ139" s="349">
        <v>0.16</v>
      </c>
      <c r="AR139" s="349">
        <v>0.16</v>
      </c>
      <c r="AS139" s="350">
        <f t="shared" si="47"/>
        <v>0.32</v>
      </c>
      <c r="AT139" s="349">
        <v>0.13</v>
      </c>
      <c r="AU139" s="349">
        <v>0.31</v>
      </c>
      <c r="AV139" s="350">
        <f t="shared" si="48"/>
        <v>0.44</v>
      </c>
      <c r="AW139" s="349">
        <v>0.35</v>
      </c>
      <c r="AX139" s="349">
        <v>0.45</v>
      </c>
      <c r="AY139" s="349">
        <v>0.75</v>
      </c>
      <c r="AZ139" s="349">
        <v>0.71</v>
      </c>
      <c r="BA139" s="349">
        <v>0.55</v>
      </c>
      <c r="BB139" s="349">
        <v>0.55</v>
      </c>
      <c r="BC139" s="349">
        <v>0.1</v>
      </c>
      <c r="BD139" s="349">
        <v>0.49</v>
      </c>
      <c r="BE139" s="349">
        <v>1.1</v>
      </c>
      <c r="BF139" s="349">
        <v>0.45</v>
      </c>
      <c r="BG139" s="349">
        <v>0.5</v>
      </c>
      <c r="BH139" s="349">
        <v>1.1</v>
      </c>
      <c r="BI139" s="350">
        <f t="shared" si="49"/>
        <v>7.1</v>
      </c>
      <c r="BJ139" s="350">
        <v>2.89</v>
      </c>
      <c r="BK139" s="350">
        <v>0.3</v>
      </c>
      <c r="BL139" s="349">
        <v>1.39</v>
      </c>
      <c r="BM139" s="349">
        <v>0.17</v>
      </c>
      <c r="BN139" s="349">
        <v>0.3</v>
      </c>
      <c r="BO139" s="349">
        <v>0.19</v>
      </c>
      <c r="BP139" s="350">
        <f t="shared" si="50"/>
        <v>2.05</v>
      </c>
      <c r="BQ139" s="349">
        <v>0.12</v>
      </c>
      <c r="BR139" s="349">
        <v>0.12</v>
      </c>
      <c r="BS139" s="349">
        <v>0.51</v>
      </c>
      <c r="BT139" s="349">
        <v>0.52</v>
      </c>
      <c r="BU139" s="349">
        <v>0.2</v>
      </c>
      <c r="BV139" s="350">
        <f t="shared" si="51"/>
        <v>1.47</v>
      </c>
      <c r="BW139" s="349">
        <v>0.83</v>
      </c>
      <c r="BX139" s="349">
        <v>0.51</v>
      </c>
      <c r="BY139" s="349">
        <v>0.1</v>
      </c>
      <c r="BZ139" s="349">
        <v>0.41</v>
      </c>
      <c r="CA139" s="350">
        <f t="shared" si="52"/>
        <v>1.85</v>
      </c>
      <c r="CB139" s="349">
        <v>0.23</v>
      </c>
      <c r="CC139" s="349">
        <v>4.28</v>
      </c>
      <c r="CD139" s="350">
        <f t="shared" si="53"/>
        <v>4.51</v>
      </c>
      <c r="CE139" s="350">
        <v>0.1</v>
      </c>
      <c r="CF139" s="350">
        <v>0.02</v>
      </c>
      <c r="CG139" s="349">
        <v>1.09</v>
      </c>
      <c r="CH139" s="349">
        <v>2.65</v>
      </c>
      <c r="CI139" s="349">
        <v>4.65</v>
      </c>
      <c r="CJ139" s="349">
        <v>1.2</v>
      </c>
      <c r="CK139" s="349">
        <v>0.8</v>
      </c>
      <c r="CL139" s="350">
        <f t="shared" si="54"/>
        <v>10.39</v>
      </c>
      <c r="CM139" s="349">
        <v>1.5</v>
      </c>
      <c r="CN139" s="349">
        <v>1.49</v>
      </c>
      <c r="CO139" s="350">
        <f t="shared" si="55"/>
        <v>2.99</v>
      </c>
      <c r="CP139" s="373">
        <f t="shared" si="56"/>
        <v>37.48</v>
      </c>
      <c r="CQ139" s="350">
        <f t="shared" si="57"/>
        <v>44.23</v>
      </c>
      <c r="CR139" s="292"/>
      <c r="CS139" s="292"/>
      <c r="CT139" s="292"/>
    </row>
    <row r="140" spans="1:98" ht="12.75">
      <c r="A140" s="246">
        <v>132</v>
      </c>
      <c r="B140" s="235" t="str">
        <f>Характеристика!B145</f>
        <v>Чукотская   4</v>
      </c>
      <c r="C140" s="266">
        <v>2316.4</v>
      </c>
      <c r="D140" s="74">
        <v>0.05</v>
      </c>
      <c r="E140" s="348">
        <v>0.06</v>
      </c>
      <c r="F140" s="349">
        <v>0.06</v>
      </c>
      <c r="G140" s="350">
        <f t="shared" si="39"/>
        <v>0.17</v>
      </c>
      <c r="H140" s="350">
        <v>0.15</v>
      </c>
      <c r="I140" s="349">
        <v>0.12</v>
      </c>
      <c r="J140" s="74">
        <v>0.05</v>
      </c>
      <c r="K140" s="349">
        <v>0.14</v>
      </c>
      <c r="L140" s="350">
        <f t="shared" si="40"/>
        <v>0.31</v>
      </c>
      <c r="M140" s="349">
        <v>0.06</v>
      </c>
      <c r="N140" s="349">
        <v>0.06</v>
      </c>
      <c r="O140" s="349">
        <v>0.06</v>
      </c>
      <c r="P140" s="349">
        <v>0.14</v>
      </c>
      <c r="Q140" s="350">
        <f t="shared" si="41"/>
        <v>0.32</v>
      </c>
      <c r="R140" s="349">
        <v>0.15</v>
      </c>
      <c r="S140" s="349">
        <v>0.14</v>
      </c>
      <c r="T140" s="350">
        <f t="shared" si="42"/>
        <v>0.29</v>
      </c>
      <c r="U140" s="349">
        <v>0.06</v>
      </c>
      <c r="V140" s="349">
        <v>0.02</v>
      </c>
      <c r="W140" s="349">
        <v>0.02</v>
      </c>
      <c r="X140" s="349">
        <v>0.12</v>
      </c>
      <c r="Y140" s="349">
        <v>0.21</v>
      </c>
      <c r="Z140" s="349">
        <v>0.15</v>
      </c>
      <c r="AA140" s="350">
        <f t="shared" si="43"/>
        <v>0.58</v>
      </c>
      <c r="AB140" s="349">
        <v>0.02</v>
      </c>
      <c r="AC140" s="349">
        <v>0.06</v>
      </c>
      <c r="AD140" s="349">
        <v>0.16</v>
      </c>
      <c r="AE140" s="350">
        <f t="shared" si="44"/>
        <v>0.24</v>
      </c>
      <c r="AF140" s="349">
        <v>0.04</v>
      </c>
      <c r="AG140" s="349">
        <v>0.04</v>
      </c>
      <c r="AH140" s="349">
        <v>0.15</v>
      </c>
      <c r="AI140" s="349">
        <v>0.15</v>
      </c>
      <c r="AJ140" s="349">
        <v>0.15</v>
      </c>
      <c r="AK140" s="350">
        <f t="shared" si="45"/>
        <v>0.53</v>
      </c>
      <c r="AL140" s="350">
        <v>0.03</v>
      </c>
      <c r="AM140" s="350">
        <v>0.21</v>
      </c>
      <c r="AN140" s="349">
        <v>0.04</v>
      </c>
      <c r="AO140" s="349">
        <v>0.14</v>
      </c>
      <c r="AP140" s="350">
        <f t="shared" si="46"/>
        <v>0.18</v>
      </c>
      <c r="AQ140" s="349">
        <v>0.16</v>
      </c>
      <c r="AR140" s="349">
        <v>0.16</v>
      </c>
      <c r="AS140" s="350">
        <f t="shared" si="47"/>
        <v>0.32</v>
      </c>
      <c r="AT140" s="349">
        <v>0.13</v>
      </c>
      <c r="AU140" s="349">
        <v>0.31</v>
      </c>
      <c r="AV140" s="350">
        <f t="shared" si="48"/>
        <v>0.44</v>
      </c>
      <c r="AW140" s="349">
        <v>0.25</v>
      </c>
      <c r="AX140" s="349">
        <v>0.35</v>
      </c>
      <c r="AY140" s="349">
        <v>0.78</v>
      </c>
      <c r="AZ140" s="349">
        <v>0.74</v>
      </c>
      <c r="BA140" s="349">
        <v>0.45</v>
      </c>
      <c r="BB140" s="349">
        <v>0.45</v>
      </c>
      <c r="BC140" s="349">
        <v>0.1</v>
      </c>
      <c r="BD140" s="349">
        <v>0.39</v>
      </c>
      <c r="BE140" s="349">
        <v>0.9</v>
      </c>
      <c r="BF140" s="349">
        <v>0.35</v>
      </c>
      <c r="BG140" s="349">
        <v>0.4</v>
      </c>
      <c r="BH140" s="349">
        <v>0.9</v>
      </c>
      <c r="BI140" s="350">
        <f t="shared" si="49"/>
        <v>6.06</v>
      </c>
      <c r="BJ140" s="350">
        <v>2.89</v>
      </c>
      <c r="BK140" s="350">
        <v>0.3</v>
      </c>
      <c r="BL140" s="349">
        <v>1.19</v>
      </c>
      <c r="BM140" s="349">
        <v>0.17</v>
      </c>
      <c r="BN140" s="349">
        <v>0.3</v>
      </c>
      <c r="BO140" s="349">
        <v>0.12</v>
      </c>
      <c r="BP140" s="350">
        <f t="shared" si="50"/>
        <v>1.78</v>
      </c>
      <c r="BQ140" s="349">
        <v>0.11</v>
      </c>
      <c r="BR140" s="349">
        <v>0.11</v>
      </c>
      <c r="BS140" s="349">
        <v>0.54</v>
      </c>
      <c r="BT140" s="349">
        <v>0.59</v>
      </c>
      <c r="BU140" s="349">
        <v>0.2</v>
      </c>
      <c r="BV140" s="350">
        <f t="shared" si="51"/>
        <v>1.55</v>
      </c>
      <c r="BW140" s="349">
        <v>0.86</v>
      </c>
      <c r="BX140" s="349">
        <v>0.54</v>
      </c>
      <c r="BY140" s="349">
        <v>0.17</v>
      </c>
      <c r="BZ140" s="349">
        <v>0.54</v>
      </c>
      <c r="CA140" s="350">
        <f t="shared" si="52"/>
        <v>2.11</v>
      </c>
      <c r="CB140" s="349">
        <v>0.36</v>
      </c>
      <c r="CC140" s="349">
        <v>4.86</v>
      </c>
      <c r="CD140" s="350">
        <f t="shared" si="53"/>
        <v>5.22</v>
      </c>
      <c r="CE140" s="350">
        <v>0.06</v>
      </c>
      <c r="CF140" s="350">
        <v>0.02</v>
      </c>
      <c r="CG140" s="349">
        <v>1.09</v>
      </c>
      <c r="CH140" s="349">
        <v>2.25</v>
      </c>
      <c r="CI140" s="349">
        <v>4.25</v>
      </c>
      <c r="CJ140" s="349">
        <v>1.2</v>
      </c>
      <c r="CK140" s="349">
        <v>0.8</v>
      </c>
      <c r="CL140" s="350">
        <f t="shared" si="54"/>
        <v>9.59</v>
      </c>
      <c r="CM140" s="349">
        <v>1.5</v>
      </c>
      <c r="CN140" s="349">
        <v>1.49</v>
      </c>
      <c r="CO140" s="350">
        <f t="shared" si="55"/>
        <v>2.99</v>
      </c>
      <c r="CP140" s="373">
        <f t="shared" si="56"/>
        <v>36.34</v>
      </c>
      <c r="CQ140" s="350">
        <f t="shared" si="57"/>
        <v>42.88</v>
      </c>
      <c r="CR140" s="292"/>
      <c r="CS140" s="292"/>
      <c r="CT140" s="292"/>
    </row>
    <row r="141" spans="1:98" ht="12.75">
      <c r="A141" s="246">
        <v>133</v>
      </c>
      <c r="B141" s="235" t="str">
        <f>Характеристика!B146</f>
        <v>Чукотская  13</v>
      </c>
      <c r="C141" s="266">
        <v>337.9</v>
      </c>
      <c r="D141" s="74">
        <v>0.05</v>
      </c>
      <c r="E141" s="348">
        <v>0.08</v>
      </c>
      <c r="F141" s="349">
        <v>0.06</v>
      </c>
      <c r="G141" s="350">
        <f t="shared" si="39"/>
        <v>0.19</v>
      </c>
      <c r="H141" s="350">
        <v>0.15</v>
      </c>
      <c r="I141" s="349">
        <v>0.13</v>
      </c>
      <c r="J141" s="74">
        <v>0.05</v>
      </c>
      <c r="K141" s="349">
        <v>0.14</v>
      </c>
      <c r="L141" s="350">
        <f t="shared" si="40"/>
        <v>0.32</v>
      </c>
      <c r="M141" s="349">
        <v>0.06</v>
      </c>
      <c r="N141" s="349">
        <v>0.06</v>
      </c>
      <c r="O141" s="349">
        <v>0.06</v>
      </c>
      <c r="P141" s="349">
        <v>0.14</v>
      </c>
      <c r="Q141" s="350">
        <f t="shared" si="41"/>
        <v>0.32</v>
      </c>
      <c r="R141" s="349">
        <v>0.15</v>
      </c>
      <c r="S141" s="349">
        <v>0.14</v>
      </c>
      <c r="T141" s="350">
        <f t="shared" si="42"/>
        <v>0.29</v>
      </c>
      <c r="U141" s="349">
        <v>0.06</v>
      </c>
      <c r="V141" s="349">
        <v>0.01</v>
      </c>
      <c r="W141" s="349">
        <v>0.01</v>
      </c>
      <c r="X141" s="349">
        <v>0.13</v>
      </c>
      <c r="Y141" s="349">
        <v>0.29</v>
      </c>
      <c r="Z141" s="349">
        <v>0.15</v>
      </c>
      <c r="AA141" s="350">
        <f t="shared" si="43"/>
        <v>0.65</v>
      </c>
      <c r="AB141" s="349">
        <v>0.01</v>
      </c>
      <c r="AC141" s="349">
        <v>0.06</v>
      </c>
      <c r="AD141" s="349">
        <v>0.16</v>
      </c>
      <c r="AE141" s="350">
        <f t="shared" si="44"/>
        <v>0.23</v>
      </c>
      <c r="AF141" s="350">
        <v>0.02</v>
      </c>
      <c r="AG141" s="350">
        <v>0.02</v>
      </c>
      <c r="AH141" s="349">
        <v>0.15</v>
      </c>
      <c r="AI141" s="349">
        <v>0.15</v>
      </c>
      <c r="AJ141" s="349">
        <v>0.15</v>
      </c>
      <c r="AK141" s="350">
        <f t="shared" si="45"/>
        <v>0.49</v>
      </c>
      <c r="AL141" s="350">
        <v>0.02</v>
      </c>
      <c r="AM141" s="350">
        <v>0.22</v>
      </c>
      <c r="AN141" s="350">
        <v>0.02</v>
      </c>
      <c r="AO141" s="349">
        <v>0.14</v>
      </c>
      <c r="AP141" s="350">
        <f t="shared" si="46"/>
        <v>0.16</v>
      </c>
      <c r="AQ141" s="349">
        <v>0.16</v>
      </c>
      <c r="AR141" s="349">
        <v>0.16</v>
      </c>
      <c r="AS141" s="350">
        <f t="shared" si="47"/>
        <v>0.32</v>
      </c>
      <c r="AT141" s="349">
        <v>0.23</v>
      </c>
      <c r="AU141" s="349">
        <v>0.31</v>
      </c>
      <c r="AV141" s="350">
        <f t="shared" si="48"/>
        <v>0.54</v>
      </c>
      <c r="AW141" s="349">
        <v>0.37</v>
      </c>
      <c r="AX141" s="349">
        <v>0.47</v>
      </c>
      <c r="AY141" s="349">
        <v>0.7</v>
      </c>
      <c r="AZ141" s="349">
        <v>0.66</v>
      </c>
      <c r="BA141" s="349">
        <v>0.57</v>
      </c>
      <c r="BB141" s="349">
        <v>0.57</v>
      </c>
      <c r="BC141" s="349">
        <v>0.2</v>
      </c>
      <c r="BD141" s="349">
        <v>0.51</v>
      </c>
      <c r="BE141" s="349">
        <v>1.14</v>
      </c>
      <c r="BF141" s="349">
        <v>0.47</v>
      </c>
      <c r="BG141" s="349">
        <v>0.52</v>
      </c>
      <c r="BH141" s="349">
        <v>1.14</v>
      </c>
      <c r="BI141" s="350">
        <f t="shared" si="49"/>
        <v>7.32</v>
      </c>
      <c r="BJ141" s="350">
        <v>2.89</v>
      </c>
      <c r="BK141" s="350">
        <v>0.3</v>
      </c>
      <c r="BL141" s="349">
        <v>1.21</v>
      </c>
      <c r="BM141" s="349">
        <v>0.17</v>
      </c>
      <c r="BN141" s="349">
        <v>0.3</v>
      </c>
      <c r="BO141" s="349">
        <v>0.02</v>
      </c>
      <c r="BP141" s="350">
        <f t="shared" si="50"/>
        <v>1.7</v>
      </c>
      <c r="BQ141" s="349">
        <v>0.02</v>
      </c>
      <c r="BR141" s="349">
        <v>0.02</v>
      </c>
      <c r="BS141" s="349">
        <v>0.46</v>
      </c>
      <c r="BT141" s="349">
        <v>0.79</v>
      </c>
      <c r="BU141" s="349">
        <v>0.2</v>
      </c>
      <c r="BV141" s="350">
        <f t="shared" si="51"/>
        <v>1.49</v>
      </c>
      <c r="BW141" s="349">
        <v>0.78</v>
      </c>
      <c r="BX141" s="349">
        <v>0.46</v>
      </c>
      <c r="BY141" s="349">
        <v>0.37</v>
      </c>
      <c r="BZ141" s="349">
        <v>0.36</v>
      </c>
      <c r="CA141" s="350">
        <f t="shared" si="52"/>
        <v>1.97</v>
      </c>
      <c r="CB141" s="349">
        <v>0.18</v>
      </c>
      <c r="CC141" s="349">
        <v>5.14</v>
      </c>
      <c r="CD141" s="350">
        <f t="shared" si="53"/>
        <v>5.32</v>
      </c>
      <c r="CE141" s="350">
        <v>0.06</v>
      </c>
      <c r="CF141" s="350">
        <v>0.02</v>
      </c>
      <c r="CG141" s="349">
        <v>1.09</v>
      </c>
      <c r="CH141" s="349">
        <v>1.96</v>
      </c>
      <c r="CI141" s="349">
        <v>3.95</v>
      </c>
      <c r="CJ141" s="349">
        <v>1.2</v>
      </c>
      <c r="CK141" s="349">
        <v>0.8</v>
      </c>
      <c r="CL141" s="350">
        <f t="shared" si="54"/>
        <v>9</v>
      </c>
      <c r="CM141" s="349">
        <v>1.5</v>
      </c>
      <c r="CN141" s="349">
        <v>1.49</v>
      </c>
      <c r="CO141" s="350">
        <f t="shared" si="55"/>
        <v>2.99</v>
      </c>
      <c r="CP141" s="373">
        <f t="shared" si="56"/>
        <v>36.96</v>
      </c>
      <c r="CQ141" s="350">
        <f t="shared" si="57"/>
        <v>43.61</v>
      </c>
      <c r="CR141" s="292"/>
      <c r="CS141" s="292"/>
      <c r="CT141" s="292"/>
    </row>
    <row r="142" spans="1:98" ht="12.75">
      <c r="A142" s="246">
        <v>134</v>
      </c>
      <c r="B142" s="235" t="str">
        <f>Характеристика!B147</f>
        <v>Чукотский пер.  31</v>
      </c>
      <c r="C142" s="266">
        <f>Характеристика!D147</f>
        <v>978.7</v>
      </c>
      <c r="D142" s="74">
        <v>0.05</v>
      </c>
      <c r="E142" s="348">
        <v>0.08</v>
      </c>
      <c r="F142" s="349">
        <v>0</v>
      </c>
      <c r="G142" s="350">
        <f t="shared" si="39"/>
        <v>0.13</v>
      </c>
      <c r="H142" s="350">
        <v>0.15</v>
      </c>
      <c r="I142" s="349">
        <v>0.13</v>
      </c>
      <c r="J142" s="74">
        <v>0.05</v>
      </c>
      <c r="K142" s="349">
        <v>0.14</v>
      </c>
      <c r="L142" s="350">
        <f t="shared" si="40"/>
        <v>0.32</v>
      </c>
      <c r="M142" s="349">
        <v>0.06</v>
      </c>
      <c r="N142" s="349">
        <v>0.06</v>
      </c>
      <c r="O142" s="349">
        <v>0.06</v>
      </c>
      <c r="P142" s="349">
        <v>0.14</v>
      </c>
      <c r="Q142" s="350">
        <f t="shared" si="41"/>
        <v>0.32</v>
      </c>
      <c r="R142" s="349">
        <v>0.15</v>
      </c>
      <c r="S142" s="349">
        <v>0.14</v>
      </c>
      <c r="T142" s="350">
        <f t="shared" si="42"/>
        <v>0.29</v>
      </c>
      <c r="U142" s="349">
        <v>0.06</v>
      </c>
      <c r="V142" s="349">
        <v>0.01</v>
      </c>
      <c r="W142" s="349">
        <v>0.01</v>
      </c>
      <c r="X142" s="349">
        <v>0.13</v>
      </c>
      <c r="Y142" s="349">
        <v>0.29</v>
      </c>
      <c r="Z142" s="349">
        <v>0.15</v>
      </c>
      <c r="AA142" s="350">
        <f t="shared" si="43"/>
        <v>0.65</v>
      </c>
      <c r="AB142" s="349">
        <v>0.01</v>
      </c>
      <c r="AC142" s="349">
        <v>0.06</v>
      </c>
      <c r="AD142" s="349">
        <v>0.16</v>
      </c>
      <c r="AE142" s="350">
        <f t="shared" si="44"/>
        <v>0.23</v>
      </c>
      <c r="AF142" s="350">
        <v>0.02</v>
      </c>
      <c r="AG142" s="350">
        <v>0.02</v>
      </c>
      <c r="AH142" s="349">
        <v>0.15</v>
      </c>
      <c r="AI142" s="349">
        <v>0.15</v>
      </c>
      <c r="AJ142" s="349">
        <v>0.15</v>
      </c>
      <c r="AK142" s="350">
        <f t="shared" si="45"/>
        <v>0.49</v>
      </c>
      <c r="AL142" s="350">
        <v>0.02</v>
      </c>
      <c r="AM142" s="350">
        <v>0.22</v>
      </c>
      <c r="AN142" s="350">
        <v>0.02</v>
      </c>
      <c r="AO142" s="349">
        <v>0.14</v>
      </c>
      <c r="AP142" s="350">
        <f t="shared" si="46"/>
        <v>0.16</v>
      </c>
      <c r="AQ142" s="349">
        <v>0.15</v>
      </c>
      <c r="AR142" s="349">
        <v>0.15</v>
      </c>
      <c r="AS142" s="350">
        <f t="shared" si="47"/>
        <v>0.3</v>
      </c>
      <c r="AT142" s="349">
        <v>0.22</v>
      </c>
      <c r="AU142" s="349">
        <v>0.31</v>
      </c>
      <c r="AV142" s="350">
        <f t="shared" si="48"/>
        <v>0.53</v>
      </c>
      <c r="AW142" s="349">
        <v>0.36</v>
      </c>
      <c r="AX142" s="349">
        <v>0.46</v>
      </c>
      <c r="AY142" s="349">
        <v>0.72</v>
      </c>
      <c r="AZ142" s="349">
        <v>0.68</v>
      </c>
      <c r="BA142" s="349">
        <v>0.56</v>
      </c>
      <c r="BB142" s="349">
        <v>0.56</v>
      </c>
      <c r="BC142" s="349">
        <v>0.19</v>
      </c>
      <c r="BD142" s="349">
        <v>0.5</v>
      </c>
      <c r="BE142" s="349">
        <v>1.12</v>
      </c>
      <c r="BF142" s="349">
        <v>0.46</v>
      </c>
      <c r="BG142" s="349">
        <v>0.51</v>
      </c>
      <c r="BH142" s="349">
        <v>1.12</v>
      </c>
      <c r="BI142" s="350">
        <f t="shared" si="49"/>
        <v>7.24</v>
      </c>
      <c r="BJ142" s="350">
        <v>2.89</v>
      </c>
      <c r="BK142" s="350">
        <v>0.3</v>
      </c>
      <c r="BL142" s="349">
        <v>1.49</v>
      </c>
      <c r="BM142" s="349">
        <v>0.17</v>
      </c>
      <c r="BN142" s="349">
        <v>0.3</v>
      </c>
      <c r="BO142" s="349">
        <v>0.28</v>
      </c>
      <c r="BP142" s="350">
        <f t="shared" si="50"/>
        <v>2.24</v>
      </c>
      <c r="BQ142" s="349">
        <v>0.2</v>
      </c>
      <c r="BR142" s="349">
        <v>0.2</v>
      </c>
      <c r="BS142" s="349">
        <v>0.48</v>
      </c>
      <c r="BT142" s="349">
        <v>0.47</v>
      </c>
      <c r="BU142" s="349">
        <v>0.2</v>
      </c>
      <c r="BV142" s="350">
        <f t="shared" si="51"/>
        <v>1.55</v>
      </c>
      <c r="BW142" s="349">
        <v>0.8</v>
      </c>
      <c r="BX142" s="349">
        <v>0.48</v>
      </c>
      <c r="BY142" s="349">
        <v>0.05</v>
      </c>
      <c r="BZ142" s="349">
        <v>0.38</v>
      </c>
      <c r="CA142" s="350">
        <f t="shared" si="52"/>
        <v>1.71</v>
      </c>
      <c r="CB142" s="349">
        <v>0.2</v>
      </c>
      <c r="CC142" s="349">
        <v>3.02</v>
      </c>
      <c r="CD142" s="350">
        <f t="shared" si="53"/>
        <v>3.22</v>
      </c>
      <c r="CE142" s="350">
        <v>0.09</v>
      </c>
      <c r="CF142" s="350">
        <v>0.02</v>
      </c>
      <c r="CG142" s="349">
        <v>1.09</v>
      </c>
      <c r="CH142" s="349">
        <v>2.92</v>
      </c>
      <c r="CI142" s="349">
        <v>4.9</v>
      </c>
      <c r="CJ142" s="349">
        <v>1.2</v>
      </c>
      <c r="CK142" s="349">
        <v>0.8</v>
      </c>
      <c r="CL142" s="350">
        <f t="shared" si="54"/>
        <v>10.91</v>
      </c>
      <c r="CM142" s="349">
        <v>1.5</v>
      </c>
      <c r="CN142" s="349">
        <v>1.49</v>
      </c>
      <c r="CO142" s="350">
        <f t="shared" si="55"/>
        <v>2.99</v>
      </c>
      <c r="CP142" s="373">
        <f t="shared" si="56"/>
        <v>36.97</v>
      </c>
      <c r="CQ142" s="350">
        <f t="shared" si="57"/>
        <v>43.62</v>
      </c>
      <c r="CR142" s="292"/>
      <c r="CS142" s="292"/>
      <c r="CT142" s="292"/>
    </row>
    <row r="143" spans="1:98" ht="12.75">
      <c r="A143" s="246">
        <v>135</v>
      </c>
      <c r="B143" s="235" t="str">
        <f>Характеристика!B148</f>
        <v>Энергетиков     20</v>
      </c>
      <c r="C143" s="266">
        <v>1953.2</v>
      </c>
      <c r="D143" s="74">
        <v>0.04</v>
      </c>
      <c r="E143" s="348">
        <v>0.06</v>
      </c>
      <c r="F143" s="349">
        <v>0.09</v>
      </c>
      <c r="G143" s="350">
        <f t="shared" si="39"/>
        <v>0.19</v>
      </c>
      <c r="H143" s="350">
        <v>0.15</v>
      </c>
      <c r="I143" s="349">
        <v>0.12</v>
      </c>
      <c r="J143" s="74">
        <v>0.04</v>
      </c>
      <c r="K143" s="349">
        <v>0.14</v>
      </c>
      <c r="L143" s="350">
        <f t="shared" si="40"/>
        <v>0.3</v>
      </c>
      <c r="M143" s="349">
        <v>0.05</v>
      </c>
      <c r="N143" s="349">
        <v>0.05</v>
      </c>
      <c r="O143" s="349">
        <v>0.05</v>
      </c>
      <c r="P143" s="349">
        <v>0.14</v>
      </c>
      <c r="Q143" s="350">
        <f t="shared" si="41"/>
        <v>0.29</v>
      </c>
      <c r="R143" s="349">
        <v>0.15</v>
      </c>
      <c r="S143" s="349">
        <v>0.14</v>
      </c>
      <c r="T143" s="350">
        <f t="shared" si="42"/>
        <v>0.29</v>
      </c>
      <c r="U143" s="349">
        <v>0.06</v>
      </c>
      <c r="V143" s="349">
        <v>0.02</v>
      </c>
      <c r="W143" s="349">
        <v>0.02</v>
      </c>
      <c r="X143" s="349">
        <v>0.12</v>
      </c>
      <c r="Y143" s="349">
        <v>0.21</v>
      </c>
      <c r="Z143" s="349">
        <v>0.15</v>
      </c>
      <c r="AA143" s="350">
        <f t="shared" si="43"/>
        <v>0.58</v>
      </c>
      <c r="AB143" s="349">
        <v>0.02</v>
      </c>
      <c r="AC143" s="349">
        <v>0.05</v>
      </c>
      <c r="AD143" s="349">
        <v>0.16</v>
      </c>
      <c r="AE143" s="350">
        <f t="shared" si="44"/>
        <v>0.23</v>
      </c>
      <c r="AF143" s="349">
        <v>0.04</v>
      </c>
      <c r="AG143" s="349">
        <v>0.04</v>
      </c>
      <c r="AH143" s="349">
        <v>0.15</v>
      </c>
      <c r="AI143" s="349">
        <v>0.15</v>
      </c>
      <c r="AJ143" s="349">
        <v>0.15</v>
      </c>
      <c r="AK143" s="350">
        <f t="shared" si="45"/>
        <v>0.53</v>
      </c>
      <c r="AL143" s="350">
        <v>0.03</v>
      </c>
      <c r="AM143" s="350">
        <v>0.2</v>
      </c>
      <c r="AN143" s="349">
        <v>0.04</v>
      </c>
      <c r="AO143" s="349">
        <v>0.14</v>
      </c>
      <c r="AP143" s="350">
        <f t="shared" si="46"/>
        <v>0.18</v>
      </c>
      <c r="AQ143" s="349">
        <v>0.16</v>
      </c>
      <c r="AR143" s="349">
        <v>0.16</v>
      </c>
      <c r="AS143" s="350">
        <f t="shared" si="47"/>
        <v>0.32</v>
      </c>
      <c r="AT143" s="349">
        <v>0.13</v>
      </c>
      <c r="AU143" s="349">
        <v>0.28</v>
      </c>
      <c r="AV143" s="350">
        <f t="shared" si="48"/>
        <v>0.41</v>
      </c>
      <c r="AW143" s="349">
        <v>0.29</v>
      </c>
      <c r="AX143" s="349">
        <v>0.39</v>
      </c>
      <c r="AY143" s="349">
        <v>0.72</v>
      </c>
      <c r="AZ143" s="349">
        <v>0.68</v>
      </c>
      <c r="BA143" s="349">
        <v>0.49</v>
      </c>
      <c r="BB143" s="349">
        <v>0.49</v>
      </c>
      <c r="BC143" s="349">
        <v>0.1</v>
      </c>
      <c r="BD143" s="349">
        <v>0.41</v>
      </c>
      <c r="BE143" s="349">
        <v>0.98</v>
      </c>
      <c r="BF143" s="349">
        <v>0.39</v>
      </c>
      <c r="BG143" s="349">
        <v>0.44</v>
      </c>
      <c r="BH143" s="349">
        <v>0.98</v>
      </c>
      <c r="BI143" s="350">
        <f t="shared" si="49"/>
        <v>6.36</v>
      </c>
      <c r="BJ143" s="350">
        <v>2.89</v>
      </c>
      <c r="BK143" s="350">
        <v>0.3</v>
      </c>
      <c r="BL143" s="349">
        <v>1.36</v>
      </c>
      <c r="BM143" s="349">
        <v>0.17</v>
      </c>
      <c r="BN143" s="349">
        <v>0.3</v>
      </c>
      <c r="BO143" s="349">
        <v>0.12</v>
      </c>
      <c r="BP143" s="350">
        <f t="shared" si="50"/>
        <v>1.95</v>
      </c>
      <c r="BQ143" s="349">
        <v>0.11</v>
      </c>
      <c r="BR143" s="349">
        <v>0.11</v>
      </c>
      <c r="BS143" s="349">
        <v>0.48</v>
      </c>
      <c r="BT143" s="349">
        <v>0.56</v>
      </c>
      <c r="BU143" s="349">
        <v>0.2</v>
      </c>
      <c r="BV143" s="350">
        <f t="shared" si="51"/>
        <v>1.46</v>
      </c>
      <c r="BW143" s="349">
        <v>0.8</v>
      </c>
      <c r="BX143" s="349">
        <v>0.48</v>
      </c>
      <c r="BY143" s="349">
        <v>0.14</v>
      </c>
      <c r="BZ143" s="349">
        <v>0.38</v>
      </c>
      <c r="CA143" s="350">
        <f t="shared" si="52"/>
        <v>1.8</v>
      </c>
      <c r="CB143" s="349">
        <v>0.34</v>
      </c>
      <c r="CC143" s="349">
        <v>4.83</v>
      </c>
      <c r="CD143" s="350">
        <f t="shared" si="53"/>
        <v>5.17</v>
      </c>
      <c r="CE143" s="350">
        <v>0.09</v>
      </c>
      <c r="CF143" s="350">
        <v>0.02</v>
      </c>
      <c r="CG143" s="349">
        <v>1.09</v>
      </c>
      <c r="CH143" s="349">
        <v>2.24</v>
      </c>
      <c r="CI143" s="235">
        <v>4.25</v>
      </c>
      <c r="CJ143" s="349">
        <v>1.2</v>
      </c>
      <c r="CK143" s="349">
        <v>0.8</v>
      </c>
      <c r="CL143" s="350">
        <f t="shared" si="54"/>
        <v>9.58</v>
      </c>
      <c r="CM143" s="349">
        <v>1.5</v>
      </c>
      <c r="CN143" s="349">
        <v>1.49</v>
      </c>
      <c r="CO143" s="350">
        <f t="shared" si="55"/>
        <v>2.99</v>
      </c>
      <c r="CP143" s="373">
        <f t="shared" si="56"/>
        <v>36.31</v>
      </c>
      <c r="CQ143" s="350">
        <f t="shared" si="57"/>
        <v>42.85</v>
      </c>
      <c r="CR143" s="292"/>
      <c r="CS143" s="292"/>
      <c r="CT143" s="292"/>
    </row>
    <row r="144" spans="1:98" ht="12.75">
      <c r="A144" s="246">
        <v>136</v>
      </c>
      <c r="B144" s="235" t="str">
        <f>Характеристика!B149</f>
        <v>Энергетиков     30</v>
      </c>
      <c r="C144" s="266">
        <v>1953.9</v>
      </c>
      <c r="D144" s="74">
        <v>0.04</v>
      </c>
      <c r="E144" s="348">
        <v>0.06</v>
      </c>
      <c r="F144" s="349">
        <v>0.09</v>
      </c>
      <c r="G144" s="350">
        <f t="shared" si="39"/>
        <v>0.19</v>
      </c>
      <c r="H144" s="350">
        <v>0.15</v>
      </c>
      <c r="I144" s="349">
        <v>0.12</v>
      </c>
      <c r="J144" s="74">
        <v>0.04</v>
      </c>
      <c r="K144" s="349">
        <v>0.14</v>
      </c>
      <c r="L144" s="350">
        <f t="shared" si="40"/>
        <v>0.3</v>
      </c>
      <c r="M144" s="349">
        <v>0.05</v>
      </c>
      <c r="N144" s="349">
        <v>0.05</v>
      </c>
      <c r="O144" s="349">
        <v>0.05</v>
      </c>
      <c r="P144" s="349">
        <v>0.14</v>
      </c>
      <c r="Q144" s="350">
        <f t="shared" si="41"/>
        <v>0.29</v>
      </c>
      <c r="R144" s="349">
        <v>0.15</v>
      </c>
      <c r="S144" s="349">
        <v>0.14</v>
      </c>
      <c r="T144" s="350">
        <f t="shared" si="42"/>
        <v>0.29</v>
      </c>
      <c r="U144" s="349">
        <v>0.06</v>
      </c>
      <c r="V144" s="349">
        <v>0.02</v>
      </c>
      <c r="W144" s="349">
        <v>0.02</v>
      </c>
      <c r="X144" s="349">
        <v>0.12</v>
      </c>
      <c r="Y144" s="349">
        <v>0.21</v>
      </c>
      <c r="Z144" s="349">
        <v>0.15</v>
      </c>
      <c r="AA144" s="350">
        <f t="shared" si="43"/>
        <v>0.58</v>
      </c>
      <c r="AB144" s="349">
        <v>0.02</v>
      </c>
      <c r="AC144" s="349">
        <v>0.05</v>
      </c>
      <c r="AD144" s="349">
        <v>0.16</v>
      </c>
      <c r="AE144" s="350">
        <f t="shared" si="44"/>
        <v>0.23</v>
      </c>
      <c r="AF144" s="349">
        <v>0.04</v>
      </c>
      <c r="AG144" s="349">
        <v>0.04</v>
      </c>
      <c r="AH144" s="349">
        <v>0.15</v>
      </c>
      <c r="AI144" s="349">
        <v>0.15</v>
      </c>
      <c r="AJ144" s="349">
        <v>0.15</v>
      </c>
      <c r="AK144" s="350">
        <f t="shared" si="45"/>
        <v>0.53</v>
      </c>
      <c r="AL144" s="350">
        <v>0.03</v>
      </c>
      <c r="AM144" s="350">
        <v>0.2</v>
      </c>
      <c r="AN144" s="349">
        <v>0.04</v>
      </c>
      <c r="AO144" s="349">
        <v>0.14</v>
      </c>
      <c r="AP144" s="350">
        <f t="shared" si="46"/>
        <v>0.18</v>
      </c>
      <c r="AQ144" s="349">
        <v>0.16</v>
      </c>
      <c r="AR144" s="349">
        <v>0.16</v>
      </c>
      <c r="AS144" s="350">
        <f t="shared" si="47"/>
        <v>0.32</v>
      </c>
      <c r="AT144" s="349">
        <v>0.13</v>
      </c>
      <c r="AU144" s="349">
        <v>0.28</v>
      </c>
      <c r="AV144" s="350">
        <f t="shared" si="48"/>
        <v>0.41</v>
      </c>
      <c r="AW144" s="349">
        <v>0.29</v>
      </c>
      <c r="AX144" s="349">
        <v>0.39</v>
      </c>
      <c r="AY144" s="349">
        <v>0.72</v>
      </c>
      <c r="AZ144" s="349">
        <v>0.68</v>
      </c>
      <c r="BA144" s="349">
        <v>0.49</v>
      </c>
      <c r="BB144" s="349">
        <v>0.49</v>
      </c>
      <c r="BC144" s="349">
        <v>0.1</v>
      </c>
      <c r="BD144" s="349">
        <v>0.43</v>
      </c>
      <c r="BE144" s="349">
        <v>0.98</v>
      </c>
      <c r="BF144" s="349">
        <v>0.39</v>
      </c>
      <c r="BG144" s="349">
        <v>0.44</v>
      </c>
      <c r="BH144" s="349">
        <v>0.98</v>
      </c>
      <c r="BI144" s="350">
        <f t="shared" si="49"/>
        <v>6.38</v>
      </c>
      <c r="BJ144" s="350">
        <v>2.89</v>
      </c>
      <c r="BK144" s="350">
        <v>0.3</v>
      </c>
      <c r="BL144" s="349">
        <v>1.36</v>
      </c>
      <c r="BM144" s="349">
        <v>0.17</v>
      </c>
      <c r="BN144" s="349">
        <v>0.3</v>
      </c>
      <c r="BO144" s="349">
        <v>0.11</v>
      </c>
      <c r="BP144" s="350">
        <f t="shared" si="50"/>
        <v>1.94</v>
      </c>
      <c r="BQ144" s="349">
        <v>0.11</v>
      </c>
      <c r="BR144" s="349">
        <v>0.11</v>
      </c>
      <c r="BS144" s="349">
        <v>0.48</v>
      </c>
      <c r="BT144" s="349">
        <v>0.56</v>
      </c>
      <c r="BU144" s="349">
        <v>0.2</v>
      </c>
      <c r="BV144" s="350">
        <f t="shared" si="51"/>
        <v>1.46</v>
      </c>
      <c r="BW144" s="349">
        <v>0.8</v>
      </c>
      <c r="BX144" s="349">
        <v>0.48</v>
      </c>
      <c r="BY144" s="349">
        <v>0.14</v>
      </c>
      <c r="BZ144" s="349">
        <v>0.38</v>
      </c>
      <c r="CA144" s="350">
        <f t="shared" si="52"/>
        <v>1.8</v>
      </c>
      <c r="CB144" s="349">
        <v>0.32</v>
      </c>
      <c r="CC144" s="349">
        <v>4.82</v>
      </c>
      <c r="CD144" s="350">
        <f t="shared" si="53"/>
        <v>5.14</v>
      </c>
      <c r="CE144" s="350">
        <v>0.09</v>
      </c>
      <c r="CF144" s="350">
        <v>0.02</v>
      </c>
      <c r="CG144" s="349">
        <v>1.09</v>
      </c>
      <c r="CH144" s="349">
        <v>2.24</v>
      </c>
      <c r="CI144" s="235">
        <v>4.25</v>
      </c>
      <c r="CJ144" s="349">
        <v>1.2</v>
      </c>
      <c r="CK144" s="349">
        <v>0.8</v>
      </c>
      <c r="CL144" s="350">
        <f t="shared" si="54"/>
        <v>9.58</v>
      </c>
      <c r="CM144" s="349">
        <v>1.5</v>
      </c>
      <c r="CN144" s="349">
        <v>1.49</v>
      </c>
      <c r="CO144" s="350">
        <f t="shared" si="55"/>
        <v>2.99</v>
      </c>
      <c r="CP144" s="373">
        <f t="shared" si="56"/>
        <v>36.29</v>
      </c>
      <c r="CQ144" s="350">
        <f t="shared" si="57"/>
        <v>42.82</v>
      </c>
      <c r="CR144" s="292"/>
      <c r="CS144" s="292"/>
      <c r="CT144" s="292"/>
    </row>
    <row r="145" spans="1:98" ht="12.75">
      <c r="A145" s="246">
        <v>137</v>
      </c>
      <c r="B145" s="235" t="str">
        <f>Характеристика!B150</f>
        <v>Энергетиков    10</v>
      </c>
      <c r="C145" s="266">
        <v>1945</v>
      </c>
      <c r="D145" s="74">
        <v>0.05</v>
      </c>
      <c r="E145" s="348">
        <v>0.06</v>
      </c>
      <c r="F145" s="349">
        <v>0.09</v>
      </c>
      <c r="G145" s="350">
        <f t="shared" si="39"/>
        <v>0.2</v>
      </c>
      <c r="H145" s="350">
        <v>0.15</v>
      </c>
      <c r="I145" s="349">
        <v>0.12</v>
      </c>
      <c r="J145" s="74">
        <v>0.05</v>
      </c>
      <c r="K145" s="349">
        <v>0.14</v>
      </c>
      <c r="L145" s="350">
        <f t="shared" si="40"/>
        <v>0.31</v>
      </c>
      <c r="M145" s="349">
        <v>0.06</v>
      </c>
      <c r="N145" s="349">
        <v>0.06</v>
      </c>
      <c r="O145" s="349">
        <v>0.06</v>
      </c>
      <c r="P145" s="349">
        <v>0.14</v>
      </c>
      <c r="Q145" s="350">
        <f t="shared" si="41"/>
        <v>0.32</v>
      </c>
      <c r="R145" s="349">
        <v>0.15</v>
      </c>
      <c r="S145" s="349">
        <v>0.14</v>
      </c>
      <c r="T145" s="350">
        <f t="shared" si="42"/>
        <v>0.29</v>
      </c>
      <c r="U145" s="349">
        <v>0.06</v>
      </c>
      <c r="V145" s="349">
        <v>0.02</v>
      </c>
      <c r="W145" s="349">
        <v>0.02</v>
      </c>
      <c r="X145" s="349">
        <v>0.12</v>
      </c>
      <c r="Y145" s="349">
        <v>0.21</v>
      </c>
      <c r="Z145" s="349">
        <v>0.15</v>
      </c>
      <c r="AA145" s="350">
        <f t="shared" si="43"/>
        <v>0.58</v>
      </c>
      <c r="AB145" s="349">
        <v>0.02</v>
      </c>
      <c r="AC145" s="349">
        <v>0.06</v>
      </c>
      <c r="AD145" s="349">
        <v>0.16</v>
      </c>
      <c r="AE145" s="350">
        <f t="shared" si="44"/>
        <v>0.24</v>
      </c>
      <c r="AF145" s="349">
        <v>0.04</v>
      </c>
      <c r="AG145" s="349">
        <v>0.04</v>
      </c>
      <c r="AH145" s="349">
        <v>0.15</v>
      </c>
      <c r="AI145" s="349">
        <v>0.15</v>
      </c>
      <c r="AJ145" s="349">
        <v>0.15</v>
      </c>
      <c r="AK145" s="350">
        <f t="shared" si="45"/>
        <v>0.53</v>
      </c>
      <c r="AL145" s="350">
        <v>0.03</v>
      </c>
      <c r="AM145" s="350">
        <v>0.21</v>
      </c>
      <c r="AN145" s="349">
        <v>0.04</v>
      </c>
      <c r="AO145" s="349">
        <v>0.14</v>
      </c>
      <c r="AP145" s="350">
        <f t="shared" si="46"/>
        <v>0.18</v>
      </c>
      <c r="AQ145" s="349">
        <v>0.16</v>
      </c>
      <c r="AR145" s="349">
        <v>0.16</v>
      </c>
      <c r="AS145" s="350">
        <f t="shared" si="47"/>
        <v>0.32</v>
      </c>
      <c r="AT145" s="349">
        <v>0.13</v>
      </c>
      <c r="AU145" s="349">
        <v>0.31</v>
      </c>
      <c r="AV145" s="350">
        <f t="shared" si="48"/>
        <v>0.44</v>
      </c>
      <c r="AW145" s="349">
        <v>0.29</v>
      </c>
      <c r="AX145" s="349">
        <v>0.39</v>
      </c>
      <c r="AY145" s="349">
        <v>0.72</v>
      </c>
      <c r="AZ145" s="349">
        <v>0.68</v>
      </c>
      <c r="BA145" s="349">
        <v>0.49</v>
      </c>
      <c r="BB145" s="349">
        <v>0.49</v>
      </c>
      <c r="BC145" s="349">
        <v>0.1</v>
      </c>
      <c r="BD145" s="349">
        <v>0.43</v>
      </c>
      <c r="BE145" s="349">
        <v>0.98</v>
      </c>
      <c r="BF145" s="349">
        <v>0.39</v>
      </c>
      <c r="BG145" s="349">
        <v>0.44</v>
      </c>
      <c r="BH145" s="349">
        <v>0.98</v>
      </c>
      <c r="BI145" s="350">
        <f t="shared" si="49"/>
        <v>6.38</v>
      </c>
      <c r="BJ145" s="350">
        <v>2.89</v>
      </c>
      <c r="BK145" s="350">
        <v>0.3</v>
      </c>
      <c r="BL145" s="349">
        <v>1.38</v>
      </c>
      <c r="BM145" s="349">
        <v>0.17</v>
      </c>
      <c r="BN145" s="349">
        <v>0.3</v>
      </c>
      <c r="BO145" s="349">
        <v>0.19</v>
      </c>
      <c r="BP145" s="350">
        <f t="shared" si="50"/>
        <v>2.04</v>
      </c>
      <c r="BQ145" s="349">
        <v>0.11</v>
      </c>
      <c r="BR145" s="349">
        <v>0.11</v>
      </c>
      <c r="BS145" s="349">
        <v>0.48</v>
      </c>
      <c r="BT145" s="349">
        <v>0.57</v>
      </c>
      <c r="BU145" s="349">
        <v>0.2</v>
      </c>
      <c r="BV145" s="350">
        <f t="shared" si="51"/>
        <v>1.47</v>
      </c>
      <c r="BW145" s="349">
        <v>0.8</v>
      </c>
      <c r="BX145" s="349">
        <v>0.48</v>
      </c>
      <c r="BY145" s="349">
        <v>0.15</v>
      </c>
      <c r="BZ145" s="349">
        <v>0.38</v>
      </c>
      <c r="CA145" s="350">
        <f t="shared" si="52"/>
        <v>1.81</v>
      </c>
      <c r="CB145" s="349">
        <v>0.34</v>
      </c>
      <c r="CC145" s="349">
        <v>4.07</v>
      </c>
      <c r="CD145" s="350">
        <f t="shared" si="53"/>
        <v>4.41</v>
      </c>
      <c r="CE145" s="350">
        <v>0.09</v>
      </c>
      <c r="CF145" s="350">
        <v>0.02</v>
      </c>
      <c r="CG145" s="349">
        <v>1.09</v>
      </c>
      <c r="CH145" s="349">
        <v>2.56</v>
      </c>
      <c r="CI145" s="349">
        <v>4.56</v>
      </c>
      <c r="CJ145" s="349">
        <v>1.2</v>
      </c>
      <c r="CK145" s="349">
        <v>0.8</v>
      </c>
      <c r="CL145" s="350">
        <f t="shared" si="54"/>
        <v>10.21</v>
      </c>
      <c r="CM145" s="349">
        <v>1.5</v>
      </c>
      <c r="CN145" s="349">
        <v>1.49</v>
      </c>
      <c r="CO145" s="350">
        <f t="shared" si="55"/>
        <v>2.99</v>
      </c>
      <c r="CP145" s="373">
        <f t="shared" si="56"/>
        <v>36.41</v>
      </c>
      <c r="CQ145" s="350">
        <f t="shared" si="57"/>
        <v>42.96</v>
      </c>
      <c r="CR145" s="292"/>
      <c r="CS145" s="292"/>
      <c r="CT145" s="292"/>
    </row>
    <row r="146" spans="1:98" ht="12.75">
      <c r="A146" s="246">
        <v>138</v>
      </c>
      <c r="B146" s="235" t="str">
        <f>Характеристика!B151</f>
        <v>Энергетиков    11</v>
      </c>
      <c r="C146" s="266">
        <v>2056.4</v>
      </c>
      <c r="D146" s="74">
        <v>0.04</v>
      </c>
      <c r="E146" s="348">
        <v>0.06</v>
      </c>
      <c r="F146" s="349">
        <v>0.09</v>
      </c>
      <c r="G146" s="350">
        <f t="shared" si="39"/>
        <v>0.19</v>
      </c>
      <c r="H146" s="350">
        <v>0.15</v>
      </c>
      <c r="I146" s="349">
        <v>0.12</v>
      </c>
      <c r="J146" s="74">
        <v>0.04</v>
      </c>
      <c r="K146" s="349">
        <v>0.14</v>
      </c>
      <c r="L146" s="350">
        <f t="shared" si="40"/>
        <v>0.3</v>
      </c>
      <c r="M146" s="349">
        <v>0.05</v>
      </c>
      <c r="N146" s="349">
        <v>0.05</v>
      </c>
      <c r="O146" s="349">
        <v>0.05</v>
      </c>
      <c r="P146" s="349">
        <v>0.14</v>
      </c>
      <c r="Q146" s="350">
        <f t="shared" si="41"/>
        <v>0.29</v>
      </c>
      <c r="R146" s="349">
        <v>0.15</v>
      </c>
      <c r="S146" s="349">
        <v>0.14</v>
      </c>
      <c r="T146" s="350">
        <f t="shared" si="42"/>
        <v>0.29</v>
      </c>
      <c r="U146" s="349">
        <v>0.06</v>
      </c>
      <c r="V146" s="349">
        <v>0.02</v>
      </c>
      <c r="W146" s="349">
        <v>0.02</v>
      </c>
      <c r="X146" s="349">
        <v>0.12</v>
      </c>
      <c r="Y146" s="349">
        <v>0.21</v>
      </c>
      <c r="Z146" s="349">
        <v>0.15</v>
      </c>
      <c r="AA146" s="350">
        <f t="shared" si="43"/>
        <v>0.58</v>
      </c>
      <c r="AB146" s="349">
        <v>0.02</v>
      </c>
      <c r="AC146" s="349">
        <v>0.05</v>
      </c>
      <c r="AD146" s="349">
        <v>0.16</v>
      </c>
      <c r="AE146" s="350">
        <f t="shared" si="44"/>
        <v>0.23</v>
      </c>
      <c r="AF146" s="349">
        <v>0.04</v>
      </c>
      <c r="AG146" s="349">
        <v>0.04</v>
      </c>
      <c r="AH146" s="349">
        <v>0.15</v>
      </c>
      <c r="AI146" s="349">
        <v>0.15</v>
      </c>
      <c r="AJ146" s="349">
        <v>0.15</v>
      </c>
      <c r="AK146" s="350">
        <f t="shared" si="45"/>
        <v>0.53</v>
      </c>
      <c r="AL146" s="350">
        <v>0.03</v>
      </c>
      <c r="AM146" s="350">
        <v>0.2</v>
      </c>
      <c r="AN146" s="349">
        <v>0.04</v>
      </c>
      <c r="AO146" s="349">
        <v>0.14</v>
      </c>
      <c r="AP146" s="350">
        <f t="shared" si="46"/>
        <v>0.18</v>
      </c>
      <c r="AQ146" s="349">
        <v>0.16</v>
      </c>
      <c r="AR146" s="349">
        <v>0.16</v>
      </c>
      <c r="AS146" s="350">
        <f t="shared" si="47"/>
        <v>0.32</v>
      </c>
      <c r="AT146" s="349">
        <v>0.13</v>
      </c>
      <c r="AU146" s="349">
        <v>0.28</v>
      </c>
      <c r="AV146" s="350">
        <f t="shared" si="48"/>
        <v>0.41</v>
      </c>
      <c r="AW146" s="349">
        <v>0.25</v>
      </c>
      <c r="AX146" s="349">
        <v>0.35</v>
      </c>
      <c r="AY146" s="349">
        <v>0.77</v>
      </c>
      <c r="AZ146" s="349">
        <v>0.73</v>
      </c>
      <c r="BA146" s="349">
        <v>0.45</v>
      </c>
      <c r="BB146" s="349">
        <v>0.45</v>
      </c>
      <c r="BC146" s="349">
        <v>0.1</v>
      </c>
      <c r="BD146" s="349">
        <v>0.39</v>
      </c>
      <c r="BE146" s="349">
        <v>0.9</v>
      </c>
      <c r="BF146" s="349">
        <v>0.35</v>
      </c>
      <c r="BG146" s="349">
        <v>0.4</v>
      </c>
      <c r="BH146" s="349">
        <v>0.9</v>
      </c>
      <c r="BI146" s="350">
        <f t="shared" si="49"/>
        <v>6.04</v>
      </c>
      <c r="BJ146" s="350">
        <v>2.89</v>
      </c>
      <c r="BK146" s="350">
        <v>0.3</v>
      </c>
      <c r="BL146" s="349">
        <v>1.4</v>
      </c>
      <c r="BM146" s="349">
        <v>0.17</v>
      </c>
      <c r="BN146" s="349">
        <v>0.3</v>
      </c>
      <c r="BO146" s="349">
        <v>0.22</v>
      </c>
      <c r="BP146" s="350">
        <f t="shared" si="50"/>
        <v>2.09</v>
      </c>
      <c r="BQ146" s="349">
        <v>0.1</v>
      </c>
      <c r="BR146" s="349">
        <v>0.1</v>
      </c>
      <c r="BS146" s="349">
        <v>0.53</v>
      </c>
      <c r="BT146" s="349">
        <v>0.52</v>
      </c>
      <c r="BU146" s="349">
        <v>0.2</v>
      </c>
      <c r="BV146" s="350">
        <f t="shared" si="51"/>
        <v>1.45</v>
      </c>
      <c r="BW146" s="349">
        <v>0.86</v>
      </c>
      <c r="BX146" s="349">
        <v>0.53</v>
      </c>
      <c r="BY146" s="349">
        <v>0.1</v>
      </c>
      <c r="BZ146" s="349">
        <v>0.43</v>
      </c>
      <c r="CA146" s="350">
        <f t="shared" si="52"/>
        <v>1.92</v>
      </c>
      <c r="CB146" s="349">
        <v>0.36</v>
      </c>
      <c r="CC146" s="349">
        <v>4.07</v>
      </c>
      <c r="CD146" s="350">
        <f t="shared" si="53"/>
        <v>4.43</v>
      </c>
      <c r="CE146" s="350">
        <v>0.09</v>
      </c>
      <c r="CF146" s="350">
        <v>0.02</v>
      </c>
      <c r="CG146" s="349">
        <v>1.09</v>
      </c>
      <c r="CH146" s="349">
        <v>2.69</v>
      </c>
      <c r="CI146" s="349">
        <v>4.68</v>
      </c>
      <c r="CJ146" s="349">
        <v>1.2</v>
      </c>
      <c r="CK146" s="349">
        <v>0.8</v>
      </c>
      <c r="CL146" s="350">
        <f t="shared" si="54"/>
        <v>10.46</v>
      </c>
      <c r="CM146" s="349">
        <v>1.5</v>
      </c>
      <c r="CN146" s="349">
        <v>1.49</v>
      </c>
      <c r="CO146" s="350">
        <f t="shared" si="55"/>
        <v>2.99</v>
      </c>
      <c r="CP146" s="373">
        <f t="shared" si="56"/>
        <v>36.38</v>
      </c>
      <c r="CQ146" s="350">
        <f t="shared" si="57"/>
        <v>42.93</v>
      </c>
      <c r="CR146" s="292"/>
      <c r="CS146" s="292"/>
      <c r="CT146" s="292"/>
    </row>
    <row r="147" spans="1:98" ht="12.75">
      <c r="A147" s="246">
        <v>139</v>
      </c>
      <c r="B147" s="235" t="str">
        <f>Характеристика!B152</f>
        <v>Энергетиков    13</v>
      </c>
      <c r="C147" s="266">
        <v>1909.7</v>
      </c>
      <c r="D147" s="74">
        <v>0.04</v>
      </c>
      <c r="E147" s="348">
        <v>0.06</v>
      </c>
      <c r="F147" s="349">
        <v>0.1</v>
      </c>
      <c r="G147" s="350">
        <f t="shared" si="39"/>
        <v>0.2</v>
      </c>
      <c r="H147" s="350">
        <v>0.15</v>
      </c>
      <c r="I147" s="349">
        <v>0.12</v>
      </c>
      <c r="J147" s="74">
        <v>0.04</v>
      </c>
      <c r="K147" s="349">
        <v>0.14</v>
      </c>
      <c r="L147" s="350">
        <f t="shared" si="40"/>
        <v>0.3</v>
      </c>
      <c r="M147" s="349">
        <v>0.05</v>
      </c>
      <c r="N147" s="349">
        <v>0.05</v>
      </c>
      <c r="O147" s="349">
        <v>0.05</v>
      </c>
      <c r="P147" s="349">
        <v>0.14</v>
      </c>
      <c r="Q147" s="350">
        <f t="shared" si="41"/>
        <v>0.29</v>
      </c>
      <c r="R147" s="349">
        <v>0.15</v>
      </c>
      <c r="S147" s="349">
        <v>0.14</v>
      </c>
      <c r="T147" s="350">
        <f t="shared" si="42"/>
        <v>0.29</v>
      </c>
      <c r="U147" s="349">
        <v>0.06</v>
      </c>
      <c r="V147" s="349">
        <v>0.02</v>
      </c>
      <c r="W147" s="349">
        <v>0.02</v>
      </c>
      <c r="X147" s="349">
        <v>0.12</v>
      </c>
      <c r="Y147" s="349">
        <v>0.21</v>
      </c>
      <c r="Z147" s="349">
        <v>0.15</v>
      </c>
      <c r="AA147" s="350">
        <f t="shared" si="43"/>
        <v>0.58</v>
      </c>
      <c r="AB147" s="349">
        <v>0.02</v>
      </c>
      <c r="AC147" s="349">
        <v>0.05</v>
      </c>
      <c r="AD147" s="349">
        <v>0.16</v>
      </c>
      <c r="AE147" s="350">
        <f t="shared" si="44"/>
        <v>0.23</v>
      </c>
      <c r="AF147" s="349">
        <v>0.04</v>
      </c>
      <c r="AG147" s="349">
        <v>0.04</v>
      </c>
      <c r="AH147" s="349">
        <v>0.15</v>
      </c>
      <c r="AI147" s="349">
        <v>0.15</v>
      </c>
      <c r="AJ147" s="349">
        <v>0.15</v>
      </c>
      <c r="AK147" s="350">
        <f t="shared" si="45"/>
        <v>0.53</v>
      </c>
      <c r="AL147" s="350">
        <v>0.03</v>
      </c>
      <c r="AM147" s="350">
        <v>0.2</v>
      </c>
      <c r="AN147" s="349">
        <v>0.04</v>
      </c>
      <c r="AO147" s="349">
        <v>0.14</v>
      </c>
      <c r="AP147" s="350">
        <f t="shared" si="46"/>
        <v>0.18</v>
      </c>
      <c r="AQ147" s="349">
        <v>0.16</v>
      </c>
      <c r="AR147" s="349">
        <v>0.16</v>
      </c>
      <c r="AS147" s="350">
        <f t="shared" si="47"/>
        <v>0.32</v>
      </c>
      <c r="AT147" s="349">
        <v>0.13</v>
      </c>
      <c r="AU147" s="349">
        <v>0.28</v>
      </c>
      <c r="AV147" s="350">
        <f t="shared" si="48"/>
        <v>0.41</v>
      </c>
      <c r="AW147" s="349">
        <v>0.29</v>
      </c>
      <c r="AX147" s="349">
        <v>0.39</v>
      </c>
      <c r="AY147" s="349">
        <v>0.73</v>
      </c>
      <c r="AZ147" s="349">
        <v>0.69</v>
      </c>
      <c r="BA147" s="349">
        <v>0.49</v>
      </c>
      <c r="BB147" s="349">
        <v>0.49</v>
      </c>
      <c r="BC147" s="349">
        <v>0.1</v>
      </c>
      <c r="BD147" s="349">
        <v>0.43</v>
      </c>
      <c r="BE147" s="349">
        <v>0.98</v>
      </c>
      <c r="BF147" s="349">
        <v>0.39</v>
      </c>
      <c r="BG147" s="349">
        <v>0.44</v>
      </c>
      <c r="BH147" s="349">
        <v>0.98</v>
      </c>
      <c r="BI147" s="350">
        <f t="shared" si="49"/>
        <v>6.4</v>
      </c>
      <c r="BJ147" s="350">
        <v>2.89</v>
      </c>
      <c r="BK147" s="350">
        <v>0.3</v>
      </c>
      <c r="BL147" s="349">
        <v>1.4</v>
      </c>
      <c r="BM147" s="349">
        <v>0.17</v>
      </c>
      <c r="BN147" s="349">
        <v>0.3</v>
      </c>
      <c r="BO147" s="349">
        <v>0.13</v>
      </c>
      <c r="BP147" s="350">
        <f t="shared" si="50"/>
        <v>2</v>
      </c>
      <c r="BQ147" s="349">
        <v>0.11</v>
      </c>
      <c r="BR147" s="349">
        <v>0.11</v>
      </c>
      <c r="BS147" s="349">
        <v>0.49</v>
      </c>
      <c r="BT147" s="349">
        <v>0.58</v>
      </c>
      <c r="BU147" s="349">
        <v>0.2</v>
      </c>
      <c r="BV147" s="350">
        <f t="shared" si="51"/>
        <v>1.49</v>
      </c>
      <c r="BW147" s="349">
        <v>0.81</v>
      </c>
      <c r="BX147" s="349">
        <v>0.49</v>
      </c>
      <c r="BY147" s="349">
        <v>0.16</v>
      </c>
      <c r="BZ147" s="349">
        <v>0.39</v>
      </c>
      <c r="CA147" s="350">
        <f t="shared" si="52"/>
        <v>1.85</v>
      </c>
      <c r="CB147" s="349">
        <v>0.31</v>
      </c>
      <c r="CC147" s="349">
        <v>4.45</v>
      </c>
      <c r="CD147" s="350">
        <f t="shared" si="53"/>
        <v>4.76</v>
      </c>
      <c r="CE147" s="350">
        <v>0.1</v>
      </c>
      <c r="CF147" s="350">
        <v>0.02</v>
      </c>
      <c r="CG147" s="349">
        <v>1.09</v>
      </c>
      <c r="CH147" s="349">
        <v>2.38</v>
      </c>
      <c r="CI147" s="349">
        <v>4.38</v>
      </c>
      <c r="CJ147" s="349">
        <v>1.2</v>
      </c>
      <c r="CK147" s="349">
        <v>0.8</v>
      </c>
      <c r="CL147" s="350">
        <f t="shared" si="54"/>
        <v>9.85</v>
      </c>
      <c r="CM147" s="349">
        <v>1.5</v>
      </c>
      <c r="CN147" s="349">
        <v>1.49</v>
      </c>
      <c r="CO147" s="350">
        <f t="shared" si="55"/>
        <v>2.99</v>
      </c>
      <c r="CP147" s="373">
        <f t="shared" si="56"/>
        <v>36.36</v>
      </c>
      <c r="CQ147" s="350">
        <f t="shared" si="57"/>
        <v>42.9</v>
      </c>
      <c r="CR147" s="292"/>
      <c r="CS147" s="292"/>
      <c r="CT147" s="292"/>
    </row>
    <row r="148" spans="1:98" ht="12.75">
      <c r="A148" s="246">
        <v>140</v>
      </c>
      <c r="B148" s="235" t="str">
        <f>Характеристика!B153</f>
        <v>Энергетиков    15</v>
      </c>
      <c r="C148" s="266">
        <v>1963.3</v>
      </c>
      <c r="D148" s="74">
        <v>0.04</v>
      </c>
      <c r="E148" s="348">
        <v>0.06</v>
      </c>
      <c r="F148" s="349">
        <v>0.09</v>
      </c>
      <c r="G148" s="350">
        <f t="shared" si="39"/>
        <v>0.19</v>
      </c>
      <c r="H148" s="350">
        <v>0.15</v>
      </c>
      <c r="I148" s="349">
        <v>0.12</v>
      </c>
      <c r="J148" s="74">
        <v>0.04</v>
      </c>
      <c r="K148" s="349">
        <v>0.14</v>
      </c>
      <c r="L148" s="350">
        <f t="shared" si="40"/>
        <v>0.3</v>
      </c>
      <c r="M148" s="349">
        <v>0.05</v>
      </c>
      <c r="N148" s="349">
        <v>0.05</v>
      </c>
      <c r="O148" s="349">
        <v>0.05</v>
      </c>
      <c r="P148" s="349">
        <v>0.14</v>
      </c>
      <c r="Q148" s="350">
        <f t="shared" si="41"/>
        <v>0.29</v>
      </c>
      <c r="R148" s="349">
        <v>0.15</v>
      </c>
      <c r="S148" s="349">
        <v>0.14</v>
      </c>
      <c r="T148" s="350">
        <f t="shared" si="42"/>
        <v>0.29</v>
      </c>
      <c r="U148" s="349">
        <v>0.06</v>
      </c>
      <c r="V148" s="349">
        <v>0.02</v>
      </c>
      <c r="W148" s="349">
        <v>0.02</v>
      </c>
      <c r="X148" s="349">
        <v>0.12</v>
      </c>
      <c r="Y148" s="349">
        <v>0.21</v>
      </c>
      <c r="Z148" s="349">
        <v>0.15</v>
      </c>
      <c r="AA148" s="350">
        <f t="shared" si="43"/>
        <v>0.58</v>
      </c>
      <c r="AB148" s="349">
        <v>0.02</v>
      </c>
      <c r="AC148" s="349">
        <v>0.05</v>
      </c>
      <c r="AD148" s="349">
        <v>0.16</v>
      </c>
      <c r="AE148" s="350">
        <f t="shared" si="44"/>
        <v>0.23</v>
      </c>
      <c r="AF148" s="349">
        <v>0.04</v>
      </c>
      <c r="AG148" s="349">
        <v>0.04</v>
      </c>
      <c r="AH148" s="349">
        <v>0.15</v>
      </c>
      <c r="AI148" s="349">
        <v>0.15</v>
      </c>
      <c r="AJ148" s="349">
        <v>0.15</v>
      </c>
      <c r="AK148" s="350">
        <f t="shared" si="45"/>
        <v>0.53</v>
      </c>
      <c r="AL148" s="350">
        <v>0.03</v>
      </c>
      <c r="AM148" s="350">
        <v>0.2</v>
      </c>
      <c r="AN148" s="349">
        <v>0.04</v>
      </c>
      <c r="AO148" s="349">
        <v>0.14</v>
      </c>
      <c r="AP148" s="350">
        <f t="shared" si="46"/>
        <v>0.18</v>
      </c>
      <c r="AQ148" s="349">
        <v>0.16</v>
      </c>
      <c r="AR148" s="349">
        <v>0.16</v>
      </c>
      <c r="AS148" s="350">
        <f t="shared" si="47"/>
        <v>0.32</v>
      </c>
      <c r="AT148" s="349">
        <v>0.13</v>
      </c>
      <c r="AU148" s="349">
        <v>0.28</v>
      </c>
      <c r="AV148" s="350">
        <f t="shared" si="48"/>
        <v>0.41</v>
      </c>
      <c r="AW148" s="349">
        <v>0.29</v>
      </c>
      <c r="AX148" s="349">
        <v>0.39</v>
      </c>
      <c r="AY148" s="349">
        <v>0.8</v>
      </c>
      <c r="AZ148" s="349">
        <v>0.76</v>
      </c>
      <c r="BA148" s="349">
        <v>0.49</v>
      </c>
      <c r="BB148" s="349">
        <v>0.49</v>
      </c>
      <c r="BC148" s="349">
        <v>0.1</v>
      </c>
      <c r="BD148" s="349">
        <v>0.43</v>
      </c>
      <c r="BE148" s="349">
        <v>0.98</v>
      </c>
      <c r="BF148" s="349">
        <v>0.39</v>
      </c>
      <c r="BG148" s="349">
        <v>0.44</v>
      </c>
      <c r="BH148" s="349">
        <v>0.98</v>
      </c>
      <c r="BI148" s="350">
        <f t="shared" si="49"/>
        <v>6.54</v>
      </c>
      <c r="BJ148" s="350">
        <v>2.89</v>
      </c>
      <c r="BK148" s="350">
        <v>0.3</v>
      </c>
      <c r="BL148" s="349">
        <v>1.35</v>
      </c>
      <c r="BM148" s="349">
        <v>0.17</v>
      </c>
      <c r="BN148" s="349">
        <v>0.3</v>
      </c>
      <c r="BO148" s="349">
        <v>0.13</v>
      </c>
      <c r="BP148" s="350">
        <f t="shared" si="50"/>
        <v>1.95</v>
      </c>
      <c r="BQ148" s="349">
        <v>0.11</v>
      </c>
      <c r="BR148" s="349">
        <v>0.11</v>
      </c>
      <c r="BS148" s="349">
        <v>0.54</v>
      </c>
      <c r="BT148" s="349">
        <v>0.56</v>
      </c>
      <c r="BU148" s="349">
        <v>0.2</v>
      </c>
      <c r="BV148" s="350">
        <f t="shared" si="51"/>
        <v>1.52</v>
      </c>
      <c r="BW148" s="349">
        <v>0.88</v>
      </c>
      <c r="BX148" s="349">
        <v>0.54</v>
      </c>
      <c r="BY148" s="349">
        <v>0.14</v>
      </c>
      <c r="BZ148" s="349">
        <v>0.54</v>
      </c>
      <c r="CA148" s="350">
        <f t="shared" si="52"/>
        <v>2.1</v>
      </c>
      <c r="CB148" s="349">
        <v>0.34</v>
      </c>
      <c r="CC148" s="349">
        <v>4.3</v>
      </c>
      <c r="CD148" s="350">
        <f t="shared" si="53"/>
        <v>4.64</v>
      </c>
      <c r="CE148" s="350">
        <v>0.09</v>
      </c>
      <c r="CF148" s="350">
        <v>0.02</v>
      </c>
      <c r="CG148" s="349">
        <v>1.09</v>
      </c>
      <c r="CH148" s="349">
        <v>2.33</v>
      </c>
      <c r="CI148" s="349">
        <v>4.33</v>
      </c>
      <c r="CJ148" s="349">
        <v>1.2</v>
      </c>
      <c r="CK148" s="349">
        <v>0.8</v>
      </c>
      <c r="CL148" s="350">
        <f t="shared" si="54"/>
        <v>9.75</v>
      </c>
      <c r="CM148" s="349">
        <v>1.5</v>
      </c>
      <c r="CN148" s="349">
        <v>1.49</v>
      </c>
      <c r="CO148" s="350">
        <f t="shared" si="55"/>
        <v>2.99</v>
      </c>
      <c r="CP148" s="373">
        <f t="shared" si="56"/>
        <v>36.49</v>
      </c>
      <c r="CQ148" s="350">
        <f t="shared" si="57"/>
        <v>43.06</v>
      </c>
      <c r="CR148" s="292"/>
      <c r="CS148" s="292"/>
      <c r="CT148" s="292"/>
    </row>
    <row r="149" spans="1:98" ht="12.75">
      <c r="A149" s="246">
        <v>141</v>
      </c>
      <c r="B149" s="235" t="str">
        <f>Характеристика!B154</f>
        <v>Энергетиков    18</v>
      </c>
      <c r="C149" s="266">
        <v>1941.3</v>
      </c>
      <c r="D149" s="74">
        <v>0.04</v>
      </c>
      <c r="E149" s="348">
        <v>0.06</v>
      </c>
      <c r="F149" s="349">
        <v>0.09</v>
      </c>
      <c r="G149" s="350">
        <f t="shared" si="39"/>
        <v>0.19</v>
      </c>
      <c r="H149" s="350">
        <v>0.15</v>
      </c>
      <c r="I149" s="349">
        <v>0.12</v>
      </c>
      <c r="J149" s="74">
        <v>0.04</v>
      </c>
      <c r="K149" s="349">
        <v>0.14</v>
      </c>
      <c r="L149" s="350">
        <f t="shared" si="40"/>
        <v>0.3</v>
      </c>
      <c r="M149" s="349">
        <v>0.05</v>
      </c>
      <c r="N149" s="349">
        <v>0.05</v>
      </c>
      <c r="O149" s="349">
        <v>0.05</v>
      </c>
      <c r="P149" s="349">
        <v>0.14</v>
      </c>
      <c r="Q149" s="350">
        <f t="shared" si="41"/>
        <v>0.29</v>
      </c>
      <c r="R149" s="349">
        <v>0.15</v>
      </c>
      <c r="S149" s="349">
        <v>0.14</v>
      </c>
      <c r="T149" s="350">
        <f t="shared" si="42"/>
        <v>0.29</v>
      </c>
      <c r="U149" s="349">
        <v>0.06</v>
      </c>
      <c r="V149" s="349">
        <v>0.02</v>
      </c>
      <c r="W149" s="349">
        <v>0.02</v>
      </c>
      <c r="X149" s="349">
        <v>0.12</v>
      </c>
      <c r="Y149" s="349">
        <v>0.21</v>
      </c>
      <c r="Z149" s="349">
        <v>0.15</v>
      </c>
      <c r="AA149" s="350">
        <f t="shared" si="43"/>
        <v>0.58</v>
      </c>
      <c r="AB149" s="349">
        <v>0.02</v>
      </c>
      <c r="AC149" s="349">
        <v>0.05</v>
      </c>
      <c r="AD149" s="349">
        <v>0.16</v>
      </c>
      <c r="AE149" s="350">
        <f t="shared" si="44"/>
        <v>0.23</v>
      </c>
      <c r="AF149" s="349">
        <v>0.04</v>
      </c>
      <c r="AG149" s="349">
        <v>0.04</v>
      </c>
      <c r="AH149" s="349">
        <v>0.15</v>
      </c>
      <c r="AI149" s="349">
        <v>0.15</v>
      </c>
      <c r="AJ149" s="349">
        <v>0.15</v>
      </c>
      <c r="AK149" s="350">
        <f t="shared" si="45"/>
        <v>0.53</v>
      </c>
      <c r="AL149" s="350">
        <v>0.03</v>
      </c>
      <c r="AM149" s="350">
        <v>0.2</v>
      </c>
      <c r="AN149" s="349">
        <v>0.04</v>
      </c>
      <c r="AO149" s="349">
        <v>0.14</v>
      </c>
      <c r="AP149" s="350">
        <f t="shared" si="46"/>
        <v>0.18</v>
      </c>
      <c r="AQ149" s="349">
        <v>0.16</v>
      </c>
      <c r="AR149" s="349">
        <v>0.16</v>
      </c>
      <c r="AS149" s="350">
        <f t="shared" si="47"/>
        <v>0.32</v>
      </c>
      <c r="AT149" s="349">
        <v>0.13</v>
      </c>
      <c r="AU149" s="349">
        <v>0.28</v>
      </c>
      <c r="AV149" s="350">
        <f t="shared" si="48"/>
        <v>0.41</v>
      </c>
      <c r="AW149" s="349">
        <v>0.29</v>
      </c>
      <c r="AX149" s="349">
        <v>0.39</v>
      </c>
      <c r="AY149" s="349">
        <v>0.72</v>
      </c>
      <c r="AZ149" s="349">
        <v>0.68</v>
      </c>
      <c r="BA149" s="349">
        <v>0.49</v>
      </c>
      <c r="BB149" s="349">
        <v>0.49</v>
      </c>
      <c r="BC149" s="349">
        <v>0.1</v>
      </c>
      <c r="BD149" s="349">
        <v>0.43</v>
      </c>
      <c r="BE149" s="349">
        <v>0.98</v>
      </c>
      <c r="BF149" s="349">
        <v>0.39</v>
      </c>
      <c r="BG149" s="349">
        <v>0.44</v>
      </c>
      <c r="BH149" s="349">
        <v>0.98</v>
      </c>
      <c r="BI149" s="350">
        <f t="shared" si="49"/>
        <v>6.38</v>
      </c>
      <c r="BJ149" s="350">
        <v>2.89</v>
      </c>
      <c r="BK149" s="350">
        <v>0.3</v>
      </c>
      <c r="BL149" s="349">
        <v>1.37</v>
      </c>
      <c r="BM149" s="349">
        <v>0.17</v>
      </c>
      <c r="BN149" s="349">
        <v>0.3</v>
      </c>
      <c r="BO149" s="349">
        <v>0.13</v>
      </c>
      <c r="BP149" s="350">
        <f t="shared" si="50"/>
        <v>1.97</v>
      </c>
      <c r="BQ149" s="349">
        <v>0.11</v>
      </c>
      <c r="BR149" s="349">
        <v>0.11</v>
      </c>
      <c r="BS149" s="349">
        <v>0.48</v>
      </c>
      <c r="BT149" s="349">
        <v>0.57</v>
      </c>
      <c r="BU149" s="349">
        <v>0.2</v>
      </c>
      <c r="BV149" s="350">
        <f t="shared" si="51"/>
        <v>1.47</v>
      </c>
      <c r="BW149" s="349">
        <v>0.8</v>
      </c>
      <c r="BX149" s="349">
        <v>0.48</v>
      </c>
      <c r="BY149" s="349">
        <v>0.15</v>
      </c>
      <c r="BZ149" s="349">
        <v>0.38</v>
      </c>
      <c r="CA149" s="350">
        <f t="shared" si="52"/>
        <v>1.81</v>
      </c>
      <c r="CB149" s="349">
        <v>0.34</v>
      </c>
      <c r="CC149" s="349">
        <v>4.74</v>
      </c>
      <c r="CD149" s="350">
        <f t="shared" si="53"/>
        <v>5.08</v>
      </c>
      <c r="CE149" s="350">
        <v>0.09</v>
      </c>
      <c r="CF149" s="350">
        <v>0.02</v>
      </c>
      <c r="CG149" s="349">
        <v>1.09</v>
      </c>
      <c r="CH149" s="349">
        <v>2.33</v>
      </c>
      <c r="CI149" s="349">
        <v>4.33</v>
      </c>
      <c r="CJ149" s="349">
        <v>1.2</v>
      </c>
      <c r="CK149" s="349">
        <v>0.8</v>
      </c>
      <c r="CL149" s="350">
        <f t="shared" si="54"/>
        <v>9.75</v>
      </c>
      <c r="CM149" s="349">
        <v>1.5</v>
      </c>
      <c r="CN149" s="349">
        <v>1.49</v>
      </c>
      <c r="CO149" s="350">
        <f t="shared" si="55"/>
        <v>2.99</v>
      </c>
      <c r="CP149" s="373">
        <f t="shared" si="56"/>
        <v>36.45</v>
      </c>
      <c r="CQ149" s="350">
        <f t="shared" si="57"/>
        <v>43.01</v>
      </c>
      <c r="CR149" s="292"/>
      <c r="CS149" s="292"/>
      <c r="CT149" s="292"/>
    </row>
    <row r="150" spans="1:98" ht="12.75">
      <c r="A150" s="246">
        <v>142</v>
      </c>
      <c r="B150" s="235" t="str">
        <f>Характеристика!B155</f>
        <v>Энергетиков    22</v>
      </c>
      <c r="C150" s="266">
        <v>1961</v>
      </c>
      <c r="D150" s="74">
        <v>0.04</v>
      </c>
      <c r="E150" s="348">
        <v>0.06</v>
      </c>
      <c r="F150" s="349">
        <v>0.09</v>
      </c>
      <c r="G150" s="350">
        <f t="shared" si="39"/>
        <v>0.19</v>
      </c>
      <c r="H150" s="350">
        <v>0.15</v>
      </c>
      <c r="I150" s="349">
        <v>0.12</v>
      </c>
      <c r="J150" s="74">
        <v>0.04</v>
      </c>
      <c r="K150" s="349">
        <v>0.14</v>
      </c>
      <c r="L150" s="350">
        <f t="shared" si="40"/>
        <v>0.3</v>
      </c>
      <c r="M150" s="349">
        <v>0.05</v>
      </c>
      <c r="N150" s="349">
        <v>0.05</v>
      </c>
      <c r="O150" s="349">
        <v>0.05</v>
      </c>
      <c r="P150" s="349">
        <v>0.14</v>
      </c>
      <c r="Q150" s="350">
        <f t="shared" si="41"/>
        <v>0.29</v>
      </c>
      <c r="R150" s="349">
        <v>0.15</v>
      </c>
      <c r="S150" s="349">
        <v>0.14</v>
      </c>
      <c r="T150" s="350">
        <f t="shared" si="42"/>
        <v>0.29</v>
      </c>
      <c r="U150" s="349">
        <v>0.06</v>
      </c>
      <c r="V150" s="349">
        <v>0.02</v>
      </c>
      <c r="W150" s="349">
        <v>0.02</v>
      </c>
      <c r="X150" s="349">
        <v>0.12</v>
      </c>
      <c r="Y150" s="349">
        <v>0.21</v>
      </c>
      <c r="Z150" s="349">
        <v>0.15</v>
      </c>
      <c r="AA150" s="350">
        <f t="shared" si="43"/>
        <v>0.58</v>
      </c>
      <c r="AB150" s="349">
        <v>0.02</v>
      </c>
      <c r="AC150" s="349">
        <v>0.05</v>
      </c>
      <c r="AD150" s="349">
        <v>0.16</v>
      </c>
      <c r="AE150" s="350">
        <f t="shared" si="44"/>
        <v>0.23</v>
      </c>
      <c r="AF150" s="349">
        <v>0.04</v>
      </c>
      <c r="AG150" s="349">
        <v>0.04</v>
      </c>
      <c r="AH150" s="349">
        <v>0.15</v>
      </c>
      <c r="AI150" s="349">
        <v>0.15</v>
      </c>
      <c r="AJ150" s="349">
        <v>0.15</v>
      </c>
      <c r="AK150" s="350">
        <f t="shared" si="45"/>
        <v>0.53</v>
      </c>
      <c r="AL150" s="350">
        <v>0.03</v>
      </c>
      <c r="AM150" s="350">
        <v>0.2</v>
      </c>
      <c r="AN150" s="349">
        <v>0.04</v>
      </c>
      <c r="AO150" s="349">
        <v>0.14</v>
      </c>
      <c r="AP150" s="350">
        <f t="shared" si="46"/>
        <v>0.18</v>
      </c>
      <c r="AQ150" s="349">
        <v>0.16</v>
      </c>
      <c r="AR150" s="349">
        <v>0.16</v>
      </c>
      <c r="AS150" s="350">
        <f t="shared" si="47"/>
        <v>0.32</v>
      </c>
      <c r="AT150" s="349">
        <v>0.13</v>
      </c>
      <c r="AU150" s="349">
        <v>0.28</v>
      </c>
      <c r="AV150" s="350">
        <f t="shared" si="48"/>
        <v>0.41</v>
      </c>
      <c r="AW150" s="349">
        <v>0.29</v>
      </c>
      <c r="AX150" s="349">
        <v>0.39</v>
      </c>
      <c r="AY150" s="349">
        <v>0.8</v>
      </c>
      <c r="AZ150" s="349">
        <v>0.76</v>
      </c>
      <c r="BA150" s="349">
        <v>0.49</v>
      </c>
      <c r="BB150" s="349">
        <v>0.49</v>
      </c>
      <c r="BC150" s="349">
        <v>0.1</v>
      </c>
      <c r="BD150" s="349">
        <v>0.43</v>
      </c>
      <c r="BE150" s="349">
        <v>0.98</v>
      </c>
      <c r="BF150" s="349">
        <v>0.39</v>
      </c>
      <c r="BG150" s="349">
        <v>0.44</v>
      </c>
      <c r="BH150" s="349">
        <v>0.98</v>
      </c>
      <c r="BI150" s="350">
        <f t="shared" si="49"/>
        <v>6.54</v>
      </c>
      <c r="BJ150" s="350">
        <v>2.89</v>
      </c>
      <c r="BK150" s="350">
        <v>0.3</v>
      </c>
      <c r="BL150" s="349">
        <v>1.37</v>
      </c>
      <c r="BM150" s="349">
        <v>0.17</v>
      </c>
      <c r="BN150" s="349">
        <v>0.3</v>
      </c>
      <c r="BO150" s="349">
        <v>0.18</v>
      </c>
      <c r="BP150" s="350">
        <f t="shared" si="50"/>
        <v>2.02</v>
      </c>
      <c r="BQ150" s="349">
        <v>0.11</v>
      </c>
      <c r="BR150" s="349">
        <v>0.11</v>
      </c>
      <c r="BS150" s="349">
        <v>0.54</v>
      </c>
      <c r="BT150" s="349">
        <v>0.56</v>
      </c>
      <c r="BU150" s="349">
        <v>0.2</v>
      </c>
      <c r="BV150" s="350">
        <f t="shared" si="51"/>
        <v>1.52</v>
      </c>
      <c r="BW150" s="349">
        <v>0.88</v>
      </c>
      <c r="BX150" s="349">
        <v>0.54</v>
      </c>
      <c r="BY150" s="349">
        <v>0.14</v>
      </c>
      <c r="BZ150" s="349">
        <v>0.54</v>
      </c>
      <c r="CA150" s="350">
        <f t="shared" si="52"/>
        <v>2.1</v>
      </c>
      <c r="CB150" s="349">
        <v>0.28</v>
      </c>
      <c r="CC150" s="349">
        <v>4.35</v>
      </c>
      <c r="CD150" s="350">
        <f t="shared" si="53"/>
        <v>4.63</v>
      </c>
      <c r="CE150" s="350">
        <v>0.09</v>
      </c>
      <c r="CF150" s="350">
        <v>0.02</v>
      </c>
      <c r="CG150" s="349">
        <v>1.09</v>
      </c>
      <c r="CH150" s="349">
        <v>2.56</v>
      </c>
      <c r="CI150" s="349">
        <v>4.56</v>
      </c>
      <c r="CJ150" s="349">
        <v>1.2</v>
      </c>
      <c r="CK150" s="349">
        <v>0.8</v>
      </c>
      <c r="CL150" s="350">
        <f t="shared" si="54"/>
        <v>10.21</v>
      </c>
      <c r="CM150" s="349">
        <v>1.5</v>
      </c>
      <c r="CN150" s="349">
        <v>1.49</v>
      </c>
      <c r="CO150" s="350">
        <f t="shared" si="55"/>
        <v>2.99</v>
      </c>
      <c r="CP150" s="373">
        <f t="shared" si="56"/>
        <v>37.01</v>
      </c>
      <c r="CQ150" s="350">
        <f t="shared" si="57"/>
        <v>43.67</v>
      </c>
      <c r="CR150" s="292"/>
      <c r="CS150" s="292"/>
      <c r="CT150" s="292"/>
    </row>
    <row r="151" spans="1:98" ht="12.75">
      <c r="A151" s="246">
        <v>143</v>
      </c>
      <c r="B151" s="235" t="str">
        <f>Характеристика!B156</f>
        <v>Энергетиков    24</v>
      </c>
      <c r="C151" s="266">
        <v>1947.3</v>
      </c>
      <c r="D151" s="74">
        <v>0.05</v>
      </c>
      <c r="E151" s="348">
        <v>0.06</v>
      </c>
      <c r="F151" s="349">
        <v>0.09</v>
      </c>
      <c r="G151" s="350">
        <f t="shared" si="39"/>
        <v>0.2</v>
      </c>
      <c r="H151" s="350">
        <v>0.15</v>
      </c>
      <c r="I151" s="349">
        <v>0.12</v>
      </c>
      <c r="J151" s="74">
        <v>0.05</v>
      </c>
      <c r="K151" s="349">
        <v>0.14</v>
      </c>
      <c r="L151" s="350">
        <f t="shared" si="40"/>
        <v>0.31</v>
      </c>
      <c r="M151" s="349">
        <v>0.06</v>
      </c>
      <c r="N151" s="349">
        <v>0.06</v>
      </c>
      <c r="O151" s="349">
        <v>0.06</v>
      </c>
      <c r="P151" s="349">
        <v>0.14</v>
      </c>
      <c r="Q151" s="350">
        <f t="shared" si="41"/>
        <v>0.32</v>
      </c>
      <c r="R151" s="349">
        <v>0.15</v>
      </c>
      <c r="S151" s="349">
        <v>0.14</v>
      </c>
      <c r="T151" s="350">
        <f t="shared" si="42"/>
        <v>0.29</v>
      </c>
      <c r="U151" s="349">
        <v>0.06</v>
      </c>
      <c r="V151" s="349">
        <v>0.02</v>
      </c>
      <c r="W151" s="349">
        <v>0.02</v>
      </c>
      <c r="X151" s="349">
        <v>0.12</v>
      </c>
      <c r="Y151" s="349">
        <v>0.21</v>
      </c>
      <c r="Z151" s="349">
        <v>0.15</v>
      </c>
      <c r="AA151" s="350">
        <f t="shared" si="43"/>
        <v>0.58</v>
      </c>
      <c r="AB151" s="349">
        <v>0.02</v>
      </c>
      <c r="AC151" s="349">
        <v>0.06</v>
      </c>
      <c r="AD151" s="349">
        <v>0.16</v>
      </c>
      <c r="AE151" s="350">
        <f t="shared" si="44"/>
        <v>0.24</v>
      </c>
      <c r="AF151" s="349">
        <v>0.04</v>
      </c>
      <c r="AG151" s="349">
        <v>0.04</v>
      </c>
      <c r="AH151" s="349">
        <v>0.15</v>
      </c>
      <c r="AI151" s="349">
        <v>0.15</v>
      </c>
      <c r="AJ151" s="349">
        <v>0.15</v>
      </c>
      <c r="AK151" s="350">
        <f t="shared" si="45"/>
        <v>0.53</v>
      </c>
      <c r="AL151" s="350">
        <v>0.03</v>
      </c>
      <c r="AM151" s="350">
        <v>0.21</v>
      </c>
      <c r="AN151" s="349">
        <v>0.04</v>
      </c>
      <c r="AO151" s="349">
        <v>0.14</v>
      </c>
      <c r="AP151" s="350">
        <f t="shared" si="46"/>
        <v>0.18</v>
      </c>
      <c r="AQ151" s="349">
        <v>0.16</v>
      </c>
      <c r="AR151" s="349">
        <v>0.16</v>
      </c>
      <c r="AS151" s="350">
        <f t="shared" si="47"/>
        <v>0.32</v>
      </c>
      <c r="AT151" s="349">
        <v>0.13</v>
      </c>
      <c r="AU151" s="349">
        <v>0.31</v>
      </c>
      <c r="AV151" s="350">
        <f t="shared" si="48"/>
        <v>0.44</v>
      </c>
      <c r="AW151" s="349">
        <v>0.29</v>
      </c>
      <c r="AX151" s="349">
        <v>0.39</v>
      </c>
      <c r="AY151" s="349">
        <v>0.72</v>
      </c>
      <c r="AZ151" s="349">
        <v>0.68</v>
      </c>
      <c r="BA151" s="349">
        <v>0.49</v>
      </c>
      <c r="BB151" s="349">
        <v>0.49</v>
      </c>
      <c r="BC151" s="349">
        <v>0.1</v>
      </c>
      <c r="BD151" s="349">
        <v>0.43</v>
      </c>
      <c r="BE151" s="349">
        <v>0.98</v>
      </c>
      <c r="BF151" s="349">
        <v>0.39</v>
      </c>
      <c r="BG151" s="349">
        <v>0.44</v>
      </c>
      <c r="BH151" s="349">
        <v>0.98</v>
      </c>
      <c r="BI151" s="350">
        <f t="shared" si="49"/>
        <v>6.38</v>
      </c>
      <c r="BJ151" s="350">
        <v>2.89</v>
      </c>
      <c r="BK151" s="350">
        <v>0.3</v>
      </c>
      <c r="BL151" s="349">
        <v>1.37</v>
      </c>
      <c r="BM151" s="349">
        <v>0.17</v>
      </c>
      <c r="BN151" s="349">
        <v>0.3</v>
      </c>
      <c r="BO151" s="349">
        <v>0.15</v>
      </c>
      <c r="BP151" s="350">
        <f t="shared" si="50"/>
        <v>1.99</v>
      </c>
      <c r="BQ151" s="349">
        <v>0.11</v>
      </c>
      <c r="BR151" s="349">
        <v>0.11</v>
      </c>
      <c r="BS151" s="349">
        <v>0.48</v>
      </c>
      <c r="BT151" s="349">
        <v>0.56</v>
      </c>
      <c r="BU151" s="349">
        <v>0.2</v>
      </c>
      <c r="BV151" s="350">
        <f t="shared" si="51"/>
        <v>1.46</v>
      </c>
      <c r="BW151" s="349">
        <v>0.8</v>
      </c>
      <c r="BX151" s="349">
        <v>0.48</v>
      </c>
      <c r="BY151" s="349">
        <v>0.14</v>
      </c>
      <c r="BZ151" s="349">
        <v>0.38</v>
      </c>
      <c r="CA151" s="350">
        <f t="shared" si="52"/>
        <v>1.8</v>
      </c>
      <c r="CB151" s="349">
        <v>0.32</v>
      </c>
      <c r="CC151" s="349">
        <v>4.41</v>
      </c>
      <c r="CD151" s="350">
        <f t="shared" si="53"/>
        <v>4.73</v>
      </c>
      <c r="CE151" s="350">
        <v>0.09</v>
      </c>
      <c r="CF151" s="350">
        <v>0.02</v>
      </c>
      <c r="CG151" s="349">
        <v>1.09</v>
      </c>
      <c r="CH151" s="349">
        <v>2.4</v>
      </c>
      <c r="CI151" s="349">
        <v>4.41</v>
      </c>
      <c r="CJ151" s="349">
        <v>1.2</v>
      </c>
      <c r="CK151" s="349">
        <v>0.8</v>
      </c>
      <c r="CL151" s="350">
        <f t="shared" si="54"/>
        <v>9.9</v>
      </c>
      <c r="CM151" s="349">
        <v>1.5</v>
      </c>
      <c r="CN151" s="349">
        <v>1.49</v>
      </c>
      <c r="CO151" s="350">
        <f t="shared" si="55"/>
        <v>2.99</v>
      </c>
      <c r="CP151" s="373">
        <f t="shared" si="56"/>
        <v>36.35</v>
      </c>
      <c r="CQ151" s="350">
        <f t="shared" si="57"/>
        <v>42.89</v>
      </c>
      <c r="CR151" s="292"/>
      <c r="CS151" s="292"/>
      <c r="CT151" s="292"/>
    </row>
    <row r="152" spans="1:98" ht="12.75">
      <c r="A152" s="246">
        <v>144</v>
      </c>
      <c r="B152" s="235" t="str">
        <f>Характеристика!B157</f>
        <v>Энергетиков    26</v>
      </c>
      <c r="C152" s="266">
        <v>1968.2</v>
      </c>
      <c r="D152" s="74">
        <v>0.04</v>
      </c>
      <c r="E152" s="348">
        <v>0.06</v>
      </c>
      <c r="F152" s="349">
        <v>0.09</v>
      </c>
      <c r="G152" s="350">
        <f t="shared" si="39"/>
        <v>0.19</v>
      </c>
      <c r="H152" s="350">
        <v>0.15</v>
      </c>
      <c r="I152" s="349">
        <v>0.12</v>
      </c>
      <c r="J152" s="74">
        <v>0.04</v>
      </c>
      <c r="K152" s="349">
        <v>0.14</v>
      </c>
      <c r="L152" s="350">
        <f t="shared" si="40"/>
        <v>0.3</v>
      </c>
      <c r="M152" s="349">
        <v>0.05</v>
      </c>
      <c r="N152" s="349">
        <v>0.05</v>
      </c>
      <c r="O152" s="349">
        <v>0.05</v>
      </c>
      <c r="P152" s="349">
        <v>0.14</v>
      </c>
      <c r="Q152" s="350">
        <f t="shared" si="41"/>
        <v>0.29</v>
      </c>
      <c r="R152" s="349">
        <v>0.15</v>
      </c>
      <c r="S152" s="349">
        <v>0.14</v>
      </c>
      <c r="T152" s="350">
        <f t="shared" si="42"/>
        <v>0.29</v>
      </c>
      <c r="U152" s="349">
        <v>0.06</v>
      </c>
      <c r="V152" s="349">
        <v>0.02</v>
      </c>
      <c r="W152" s="349">
        <v>0.02</v>
      </c>
      <c r="X152" s="349">
        <v>0.12</v>
      </c>
      <c r="Y152" s="349">
        <v>0.21</v>
      </c>
      <c r="Z152" s="349">
        <v>0.15</v>
      </c>
      <c r="AA152" s="350">
        <f t="shared" si="43"/>
        <v>0.58</v>
      </c>
      <c r="AB152" s="349">
        <v>0.02</v>
      </c>
      <c r="AC152" s="349">
        <v>0.05</v>
      </c>
      <c r="AD152" s="349">
        <v>0.16</v>
      </c>
      <c r="AE152" s="350">
        <f t="shared" si="44"/>
        <v>0.23</v>
      </c>
      <c r="AF152" s="349">
        <v>0.04</v>
      </c>
      <c r="AG152" s="349">
        <v>0.04</v>
      </c>
      <c r="AH152" s="349">
        <v>0.15</v>
      </c>
      <c r="AI152" s="349">
        <v>0.15</v>
      </c>
      <c r="AJ152" s="349">
        <v>0.15</v>
      </c>
      <c r="AK152" s="350">
        <f t="shared" si="45"/>
        <v>0.53</v>
      </c>
      <c r="AL152" s="350">
        <v>0.03</v>
      </c>
      <c r="AM152" s="350">
        <v>0.2</v>
      </c>
      <c r="AN152" s="349">
        <v>0.04</v>
      </c>
      <c r="AO152" s="349">
        <v>0.14</v>
      </c>
      <c r="AP152" s="350">
        <f t="shared" si="46"/>
        <v>0.18</v>
      </c>
      <c r="AQ152" s="349">
        <v>0.16</v>
      </c>
      <c r="AR152" s="349">
        <v>0.16</v>
      </c>
      <c r="AS152" s="350">
        <f t="shared" si="47"/>
        <v>0.32</v>
      </c>
      <c r="AT152" s="349">
        <v>0.13</v>
      </c>
      <c r="AU152" s="349">
        <v>0.28</v>
      </c>
      <c r="AV152" s="350">
        <f t="shared" si="48"/>
        <v>0.41</v>
      </c>
      <c r="AW152" s="349">
        <v>0.29</v>
      </c>
      <c r="AX152" s="349">
        <v>0.39</v>
      </c>
      <c r="AY152" s="349">
        <v>0.8</v>
      </c>
      <c r="AZ152" s="349">
        <v>0.76</v>
      </c>
      <c r="BA152" s="349">
        <v>0.49</v>
      </c>
      <c r="BB152" s="349">
        <v>0.49</v>
      </c>
      <c r="BC152" s="349">
        <v>0.1</v>
      </c>
      <c r="BD152" s="349">
        <v>0.43</v>
      </c>
      <c r="BE152" s="349">
        <v>0.98</v>
      </c>
      <c r="BF152" s="349">
        <v>0.39</v>
      </c>
      <c r="BG152" s="349">
        <v>0.44</v>
      </c>
      <c r="BH152" s="349">
        <v>0.98</v>
      </c>
      <c r="BI152" s="350">
        <f t="shared" si="49"/>
        <v>6.54</v>
      </c>
      <c r="BJ152" s="350">
        <v>2.89</v>
      </c>
      <c r="BK152" s="350">
        <v>0.3</v>
      </c>
      <c r="BL152" s="349">
        <v>1.35</v>
      </c>
      <c r="BM152" s="349">
        <v>0.17</v>
      </c>
      <c r="BN152" s="349">
        <v>0.3</v>
      </c>
      <c r="BO152" s="349">
        <v>0.12</v>
      </c>
      <c r="BP152" s="350">
        <f t="shared" si="50"/>
        <v>1.94</v>
      </c>
      <c r="BQ152" s="349">
        <v>0.11</v>
      </c>
      <c r="BR152" s="349">
        <v>0.11</v>
      </c>
      <c r="BS152" s="349">
        <v>0.54</v>
      </c>
      <c r="BT152" s="349">
        <v>0.56</v>
      </c>
      <c r="BU152" s="349">
        <v>0.2</v>
      </c>
      <c r="BV152" s="350">
        <f t="shared" si="51"/>
        <v>1.52</v>
      </c>
      <c r="BW152" s="349">
        <v>0.88</v>
      </c>
      <c r="BX152" s="349">
        <v>0.54</v>
      </c>
      <c r="BY152" s="349">
        <v>0.14</v>
      </c>
      <c r="BZ152" s="349">
        <v>0.54</v>
      </c>
      <c r="CA152" s="350">
        <f t="shared" si="52"/>
        <v>2.1</v>
      </c>
      <c r="CB152" s="349">
        <v>0.34</v>
      </c>
      <c r="CC152" s="349">
        <v>4.17</v>
      </c>
      <c r="CD152" s="350">
        <f t="shared" si="53"/>
        <v>4.51</v>
      </c>
      <c r="CE152" s="350">
        <v>0.09</v>
      </c>
      <c r="CF152" s="350">
        <v>0.02</v>
      </c>
      <c r="CG152" s="349">
        <v>1.09</v>
      </c>
      <c r="CH152" s="349">
        <v>2.38</v>
      </c>
      <c r="CI152" s="349">
        <v>4.39</v>
      </c>
      <c r="CJ152" s="349">
        <v>1.2</v>
      </c>
      <c r="CK152" s="349">
        <v>0.8</v>
      </c>
      <c r="CL152" s="350">
        <f t="shared" si="54"/>
        <v>9.86</v>
      </c>
      <c r="CM152" s="349">
        <v>1.5</v>
      </c>
      <c r="CN152" s="349">
        <v>1.49</v>
      </c>
      <c r="CO152" s="350">
        <f t="shared" si="55"/>
        <v>2.99</v>
      </c>
      <c r="CP152" s="373">
        <f t="shared" si="56"/>
        <v>36.46</v>
      </c>
      <c r="CQ152" s="350">
        <f t="shared" si="57"/>
        <v>43.02</v>
      </c>
      <c r="CR152" s="292"/>
      <c r="CS152" s="292"/>
      <c r="CT152" s="292"/>
    </row>
    <row r="153" spans="1:98" ht="12.75">
      <c r="A153" s="246">
        <v>145</v>
      </c>
      <c r="B153" s="235" t="str">
        <f>Характеристика!B158</f>
        <v>Энергетиков    28</v>
      </c>
      <c r="C153" s="266">
        <v>1805.2</v>
      </c>
      <c r="D153" s="74">
        <v>0.04</v>
      </c>
      <c r="E153" s="348">
        <v>0.06</v>
      </c>
      <c r="F153" s="349">
        <v>0.1</v>
      </c>
      <c r="G153" s="350">
        <f t="shared" si="39"/>
        <v>0.2</v>
      </c>
      <c r="H153" s="350">
        <v>0.15</v>
      </c>
      <c r="I153" s="349">
        <v>0.12</v>
      </c>
      <c r="J153" s="74">
        <v>0.04</v>
      </c>
      <c r="K153" s="349">
        <v>0.14</v>
      </c>
      <c r="L153" s="350">
        <f t="shared" si="40"/>
        <v>0.3</v>
      </c>
      <c r="M153" s="349">
        <v>0.05</v>
      </c>
      <c r="N153" s="349">
        <v>0.05</v>
      </c>
      <c r="O153" s="349">
        <v>0.05</v>
      </c>
      <c r="P153" s="349">
        <v>0.14</v>
      </c>
      <c r="Q153" s="350">
        <f t="shared" si="41"/>
        <v>0.29</v>
      </c>
      <c r="R153" s="349">
        <v>0.15</v>
      </c>
      <c r="S153" s="349">
        <v>0.14</v>
      </c>
      <c r="T153" s="350">
        <f t="shared" si="42"/>
        <v>0.29</v>
      </c>
      <c r="U153" s="349">
        <v>0.06</v>
      </c>
      <c r="V153" s="349">
        <v>0.02</v>
      </c>
      <c r="W153" s="349">
        <v>0.02</v>
      </c>
      <c r="X153" s="349">
        <v>0.12</v>
      </c>
      <c r="Y153" s="349">
        <v>0.21</v>
      </c>
      <c r="Z153" s="349">
        <v>0.15</v>
      </c>
      <c r="AA153" s="350">
        <f t="shared" si="43"/>
        <v>0.58</v>
      </c>
      <c r="AB153" s="349">
        <v>0.02</v>
      </c>
      <c r="AC153" s="349">
        <v>0.05</v>
      </c>
      <c r="AD153" s="349">
        <v>0.16</v>
      </c>
      <c r="AE153" s="350">
        <f t="shared" si="44"/>
        <v>0.23</v>
      </c>
      <c r="AF153" s="349">
        <v>0.04</v>
      </c>
      <c r="AG153" s="349">
        <v>0.04</v>
      </c>
      <c r="AH153" s="349">
        <v>0.15</v>
      </c>
      <c r="AI153" s="349">
        <v>0.15</v>
      </c>
      <c r="AJ153" s="349">
        <v>0.15</v>
      </c>
      <c r="AK153" s="350">
        <f t="shared" si="45"/>
        <v>0.53</v>
      </c>
      <c r="AL153" s="350">
        <v>0.03</v>
      </c>
      <c r="AM153" s="350">
        <v>0.2</v>
      </c>
      <c r="AN153" s="349">
        <v>0.04</v>
      </c>
      <c r="AO153" s="349">
        <v>0.14</v>
      </c>
      <c r="AP153" s="350">
        <f t="shared" si="46"/>
        <v>0.18</v>
      </c>
      <c r="AQ153" s="349">
        <v>0.16</v>
      </c>
      <c r="AR153" s="349">
        <v>0.16</v>
      </c>
      <c r="AS153" s="350">
        <f t="shared" si="47"/>
        <v>0.32</v>
      </c>
      <c r="AT153" s="349">
        <v>0.13</v>
      </c>
      <c r="AU153" s="349">
        <v>0.28</v>
      </c>
      <c r="AV153" s="350">
        <f t="shared" si="48"/>
        <v>0.41</v>
      </c>
      <c r="AW153" s="349">
        <v>0.29</v>
      </c>
      <c r="AX153" s="349">
        <v>0.39</v>
      </c>
      <c r="AY153" s="349">
        <v>0.76</v>
      </c>
      <c r="AZ153" s="349">
        <v>0.72</v>
      </c>
      <c r="BA153" s="349">
        <v>0.49</v>
      </c>
      <c r="BB153" s="349">
        <v>0.49</v>
      </c>
      <c r="BC153" s="349">
        <v>0.1</v>
      </c>
      <c r="BD153" s="349">
        <v>0.43</v>
      </c>
      <c r="BE153" s="349">
        <v>0.98</v>
      </c>
      <c r="BF153" s="349">
        <v>0.39</v>
      </c>
      <c r="BG153" s="349">
        <v>0.44</v>
      </c>
      <c r="BH153" s="349">
        <v>0.98</v>
      </c>
      <c r="BI153" s="350">
        <f t="shared" si="49"/>
        <v>6.46</v>
      </c>
      <c r="BJ153" s="350">
        <v>2.89</v>
      </c>
      <c r="BK153" s="350">
        <v>0.3</v>
      </c>
      <c r="BL153" s="349">
        <v>1.41</v>
      </c>
      <c r="BM153" s="349">
        <v>0.17</v>
      </c>
      <c r="BN153" s="349">
        <v>0.3</v>
      </c>
      <c r="BO153" s="349">
        <v>0.18</v>
      </c>
      <c r="BP153" s="350">
        <f t="shared" si="50"/>
        <v>2.06</v>
      </c>
      <c r="BQ153" s="349">
        <v>0.12</v>
      </c>
      <c r="BR153" s="349">
        <v>0.12</v>
      </c>
      <c r="BS153" s="349">
        <v>0.52</v>
      </c>
      <c r="BT153" s="349">
        <v>0.53</v>
      </c>
      <c r="BU153" s="349">
        <v>0.2</v>
      </c>
      <c r="BV153" s="350">
        <f t="shared" si="51"/>
        <v>1.49</v>
      </c>
      <c r="BW153" s="349">
        <v>0.84</v>
      </c>
      <c r="BX153" s="349">
        <v>0.52</v>
      </c>
      <c r="BY153" s="349">
        <v>0.11</v>
      </c>
      <c r="BZ153" s="349">
        <v>0.42</v>
      </c>
      <c r="CA153" s="350">
        <f t="shared" si="52"/>
        <v>1.89</v>
      </c>
      <c r="CB153" s="349">
        <v>0.24</v>
      </c>
      <c r="CC153" s="349">
        <v>4.5</v>
      </c>
      <c r="CD153" s="350">
        <f t="shared" si="53"/>
        <v>4.74</v>
      </c>
      <c r="CE153" s="350">
        <v>0.1</v>
      </c>
      <c r="CF153" s="350">
        <v>0.02</v>
      </c>
      <c r="CG153" s="349">
        <v>1.09</v>
      </c>
      <c r="CH153" s="349">
        <v>2.62</v>
      </c>
      <c r="CI153" s="349">
        <v>4.62</v>
      </c>
      <c r="CJ153" s="349">
        <v>1.2</v>
      </c>
      <c r="CK153" s="349">
        <v>0.8</v>
      </c>
      <c r="CL153" s="350">
        <f t="shared" si="54"/>
        <v>10.33</v>
      </c>
      <c r="CM153" s="349">
        <v>1.5</v>
      </c>
      <c r="CN153" s="349">
        <v>1.49</v>
      </c>
      <c r="CO153" s="350">
        <f t="shared" si="55"/>
        <v>2.99</v>
      </c>
      <c r="CP153" s="373">
        <f t="shared" si="56"/>
        <v>36.98</v>
      </c>
      <c r="CQ153" s="350">
        <f t="shared" si="57"/>
        <v>43.64</v>
      </c>
      <c r="CR153" s="292"/>
      <c r="CS153" s="292"/>
      <c r="CT153" s="292"/>
    </row>
    <row r="154" spans="1:98" ht="12.75">
      <c r="A154" s="246">
        <v>146</v>
      </c>
      <c r="B154" s="235" t="str">
        <f>Характеристика!B159</f>
        <v>Энергетиков    6</v>
      </c>
      <c r="C154" s="266">
        <v>1905.9</v>
      </c>
      <c r="D154" s="74">
        <v>0.04</v>
      </c>
      <c r="E154" s="348">
        <v>0.06</v>
      </c>
      <c r="F154" s="349">
        <v>0.1</v>
      </c>
      <c r="G154" s="350">
        <f t="shared" si="39"/>
        <v>0.2</v>
      </c>
      <c r="H154" s="350">
        <v>0.15</v>
      </c>
      <c r="I154" s="349">
        <v>0.12</v>
      </c>
      <c r="J154" s="74">
        <v>0.04</v>
      </c>
      <c r="K154" s="349">
        <v>0.14</v>
      </c>
      <c r="L154" s="350">
        <f t="shared" si="40"/>
        <v>0.3</v>
      </c>
      <c r="M154" s="349">
        <v>0.05</v>
      </c>
      <c r="N154" s="349">
        <v>0.05</v>
      </c>
      <c r="O154" s="349">
        <v>0.05</v>
      </c>
      <c r="P154" s="349">
        <v>0.14</v>
      </c>
      <c r="Q154" s="350">
        <f t="shared" si="41"/>
        <v>0.29</v>
      </c>
      <c r="R154" s="349">
        <v>0.15</v>
      </c>
      <c r="S154" s="349">
        <v>0.14</v>
      </c>
      <c r="T154" s="350">
        <f t="shared" si="42"/>
        <v>0.29</v>
      </c>
      <c r="U154" s="349">
        <v>0.06</v>
      </c>
      <c r="V154" s="349">
        <v>0.02</v>
      </c>
      <c r="W154" s="349">
        <v>0.02</v>
      </c>
      <c r="X154" s="349">
        <v>0.12</v>
      </c>
      <c r="Y154" s="349">
        <v>0.21</v>
      </c>
      <c r="Z154" s="349">
        <v>0.15</v>
      </c>
      <c r="AA154" s="350">
        <f t="shared" si="43"/>
        <v>0.58</v>
      </c>
      <c r="AB154" s="349">
        <v>0.02</v>
      </c>
      <c r="AC154" s="349">
        <v>0.05</v>
      </c>
      <c r="AD154" s="349">
        <v>0.16</v>
      </c>
      <c r="AE154" s="350">
        <f t="shared" si="44"/>
        <v>0.23</v>
      </c>
      <c r="AF154" s="349">
        <v>0.04</v>
      </c>
      <c r="AG154" s="349">
        <v>0.04</v>
      </c>
      <c r="AH154" s="349">
        <v>0.15</v>
      </c>
      <c r="AI154" s="349">
        <v>0.15</v>
      </c>
      <c r="AJ154" s="349">
        <v>0.15</v>
      </c>
      <c r="AK154" s="350">
        <f t="shared" si="45"/>
        <v>0.53</v>
      </c>
      <c r="AL154" s="350">
        <v>0.03</v>
      </c>
      <c r="AM154" s="350">
        <v>0.2</v>
      </c>
      <c r="AN154" s="349">
        <v>0.04</v>
      </c>
      <c r="AO154" s="349">
        <v>0.14</v>
      </c>
      <c r="AP154" s="350">
        <f t="shared" si="46"/>
        <v>0.18</v>
      </c>
      <c r="AQ154" s="349">
        <v>0.16</v>
      </c>
      <c r="AR154" s="349">
        <v>0.16</v>
      </c>
      <c r="AS154" s="350">
        <f t="shared" si="47"/>
        <v>0.32</v>
      </c>
      <c r="AT154" s="349">
        <v>0.13</v>
      </c>
      <c r="AU154" s="349">
        <v>0.28</v>
      </c>
      <c r="AV154" s="350">
        <f t="shared" si="48"/>
        <v>0.41</v>
      </c>
      <c r="AW154" s="349">
        <v>0.29</v>
      </c>
      <c r="AX154" s="349">
        <v>0.39</v>
      </c>
      <c r="AY154" s="349">
        <v>0.73</v>
      </c>
      <c r="AZ154" s="349">
        <v>0.69</v>
      </c>
      <c r="BA154" s="349">
        <v>0.49</v>
      </c>
      <c r="BB154" s="349">
        <v>0.49</v>
      </c>
      <c r="BC154" s="349">
        <v>0.1</v>
      </c>
      <c r="BD154" s="349">
        <v>0.43</v>
      </c>
      <c r="BE154" s="349">
        <v>0.98</v>
      </c>
      <c r="BF154" s="349">
        <v>0.39</v>
      </c>
      <c r="BG154" s="349">
        <v>0.44</v>
      </c>
      <c r="BH154" s="349">
        <v>0.98</v>
      </c>
      <c r="BI154" s="350">
        <f t="shared" si="49"/>
        <v>6.4</v>
      </c>
      <c r="BJ154" s="350">
        <v>2.89</v>
      </c>
      <c r="BK154" s="350">
        <v>0.3</v>
      </c>
      <c r="BL154" s="349">
        <v>1.4</v>
      </c>
      <c r="BM154" s="349">
        <v>0.17</v>
      </c>
      <c r="BN154" s="349">
        <v>0.3</v>
      </c>
      <c r="BO154" s="349">
        <v>0.12</v>
      </c>
      <c r="BP154" s="350">
        <f t="shared" si="50"/>
        <v>1.99</v>
      </c>
      <c r="BQ154" s="349">
        <v>0.11</v>
      </c>
      <c r="BR154" s="349">
        <v>0.11</v>
      </c>
      <c r="BS154" s="349">
        <v>0.49</v>
      </c>
      <c r="BT154" s="349">
        <v>0.58</v>
      </c>
      <c r="BU154" s="349">
        <v>0.2</v>
      </c>
      <c r="BV154" s="350">
        <f t="shared" si="51"/>
        <v>1.49</v>
      </c>
      <c r="BW154" s="349">
        <v>0.81</v>
      </c>
      <c r="BX154" s="349">
        <v>0.49</v>
      </c>
      <c r="BY154" s="349">
        <v>0.16</v>
      </c>
      <c r="BZ154" s="349">
        <v>0.39</v>
      </c>
      <c r="CA154" s="350">
        <f t="shared" si="52"/>
        <v>1.85</v>
      </c>
      <c r="CB154" s="349">
        <v>0.31</v>
      </c>
      <c r="CC154" s="349">
        <v>4.48</v>
      </c>
      <c r="CD154" s="350">
        <f t="shared" si="53"/>
        <v>4.79</v>
      </c>
      <c r="CE154" s="350">
        <v>0.1</v>
      </c>
      <c r="CF154" s="350">
        <v>0.02</v>
      </c>
      <c r="CG154" s="349">
        <v>1.09</v>
      </c>
      <c r="CH154" s="349">
        <v>2.4</v>
      </c>
      <c r="CI154" s="349">
        <v>4.4</v>
      </c>
      <c r="CJ154" s="349">
        <v>1.2</v>
      </c>
      <c r="CK154" s="349">
        <v>0.8</v>
      </c>
      <c r="CL154" s="350">
        <f t="shared" si="54"/>
        <v>9.89</v>
      </c>
      <c r="CM154" s="349">
        <v>1.5</v>
      </c>
      <c r="CN154" s="349">
        <v>1.49</v>
      </c>
      <c r="CO154" s="350">
        <f t="shared" si="55"/>
        <v>2.99</v>
      </c>
      <c r="CP154" s="373">
        <f t="shared" si="56"/>
        <v>36.42</v>
      </c>
      <c r="CQ154" s="350">
        <f t="shared" si="57"/>
        <v>42.98</v>
      </c>
      <c r="CR154" s="292"/>
      <c r="CS154" s="292"/>
      <c r="CT154" s="292"/>
    </row>
    <row r="155" spans="1:98" ht="12.75">
      <c r="A155" s="246">
        <v>147</v>
      </c>
      <c r="B155" s="235" t="str">
        <f>Характеристика!B160</f>
        <v>Энергетиков    7</v>
      </c>
      <c r="C155" s="266">
        <v>1998.3</v>
      </c>
      <c r="D155" s="74">
        <v>0.04</v>
      </c>
      <c r="E155" s="348">
        <v>0.06</v>
      </c>
      <c r="F155" s="349">
        <v>0.09</v>
      </c>
      <c r="G155" s="350">
        <f t="shared" si="39"/>
        <v>0.19</v>
      </c>
      <c r="H155" s="350">
        <v>0.15</v>
      </c>
      <c r="I155" s="349">
        <v>0.12</v>
      </c>
      <c r="J155" s="74">
        <v>0.04</v>
      </c>
      <c r="K155" s="349">
        <v>0.14</v>
      </c>
      <c r="L155" s="350">
        <f t="shared" si="40"/>
        <v>0.3</v>
      </c>
      <c r="M155" s="349">
        <v>0.05</v>
      </c>
      <c r="N155" s="349">
        <v>0.05</v>
      </c>
      <c r="O155" s="349">
        <v>0.05</v>
      </c>
      <c r="P155" s="349">
        <v>0.14</v>
      </c>
      <c r="Q155" s="350">
        <f t="shared" si="41"/>
        <v>0.29</v>
      </c>
      <c r="R155" s="349">
        <v>0.15</v>
      </c>
      <c r="S155" s="349">
        <v>0.14</v>
      </c>
      <c r="T155" s="350">
        <f t="shared" si="42"/>
        <v>0.29</v>
      </c>
      <c r="U155" s="349">
        <v>0.06</v>
      </c>
      <c r="V155" s="349">
        <v>0.02</v>
      </c>
      <c r="W155" s="349">
        <v>0.02</v>
      </c>
      <c r="X155" s="349">
        <v>0.12</v>
      </c>
      <c r="Y155" s="349">
        <v>0.21</v>
      </c>
      <c r="Z155" s="349">
        <v>0.15</v>
      </c>
      <c r="AA155" s="350">
        <f t="shared" si="43"/>
        <v>0.58</v>
      </c>
      <c r="AB155" s="349">
        <v>0.02</v>
      </c>
      <c r="AC155" s="349">
        <v>0.05</v>
      </c>
      <c r="AD155" s="349">
        <v>0.16</v>
      </c>
      <c r="AE155" s="350">
        <f t="shared" si="44"/>
        <v>0.23</v>
      </c>
      <c r="AF155" s="349">
        <v>0.04</v>
      </c>
      <c r="AG155" s="349">
        <v>0.04</v>
      </c>
      <c r="AH155" s="349">
        <v>0.15</v>
      </c>
      <c r="AI155" s="349">
        <v>0.15</v>
      </c>
      <c r="AJ155" s="349">
        <v>0.15</v>
      </c>
      <c r="AK155" s="350">
        <f t="shared" si="45"/>
        <v>0.53</v>
      </c>
      <c r="AL155" s="350">
        <v>0.03</v>
      </c>
      <c r="AM155" s="350">
        <v>0.2</v>
      </c>
      <c r="AN155" s="349">
        <v>0.04</v>
      </c>
      <c r="AO155" s="349">
        <v>0.14</v>
      </c>
      <c r="AP155" s="350">
        <f t="shared" si="46"/>
        <v>0.18</v>
      </c>
      <c r="AQ155" s="349">
        <v>0.16</v>
      </c>
      <c r="AR155" s="349">
        <v>0.16</v>
      </c>
      <c r="AS155" s="350">
        <f t="shared" si="47"/>
        <v>0.32</v>
      </c>
      <c r="AT155" s="349">
        <v>0.13</v>
      </c>
      <c r="AU155" s="349">
        <v>0.28</v>
      </c>
      <c r="AV155" s="350">
        <f t="shared" si="48"/>
        <v>0.41</v>
      </c>
      <c r="AW155" s="349">
        <v>0.29</v>
      </c>
      <c r="AX155" s="349">
        <v>0.39</v>
      </c>
      <c r="AY155" s="349">
        <v>0.79</v>
      </c>
      <c r="AZ155" s="349">
        <v>0.75</v>
      </c>
      <c r="BA155" s="349">
        <v>0.49</v>
      </c>
      <c r="BB155" s="349">
        <v>0.49</v>
      </c>
      <c r="BC155" s="349">
        <v>0.1</v>
      </c>
      <c r="BD155" s="349">
        <v>0.43</v>
      </c>
      <c r="BE155" s="349">
        <v>0.98</v>
      </c>
      <c r="BF155" s="349">
        <v>0.39</v>
      </c>
      <c r="BG155" s="349">
        <v>0.44</v>
      </c>
      <c r="BH155" s="349">
        <v>0.98</v>
      </c>
      <c r="BI155" s="350">
        <f t="shared" si="49"/>
        <v>6.52</v>
      </c>
      <c r="BJ155" s="350">
        <v>2.89</v>
      </c>
      <c r="BK155" s="350">
        <v>0.3</v>
      </c>
      <c r="BL155" s="349">
        <v>1.33</v>
      </c>
      <c r="BM155" s="349">
        <v>0.17</v>
      </c>
      <c r="BN155" s="349">
        <v>0.3</v>
      </c>
      <c r="BO155" s="349">
        <v>0.14</v>
      </c>
      <c r="BP155" s="350">
        <f t="shared" si="50"/>
        <v>1.94</v>
      </c>
      <c r="BQ155" s="349">
        <v>0.11</v>
      </c>
      <c r="BR155" s="349">
        <v>0.11</v>
      </c>
      <c r="BS155" s="349">
        <v>0.55</v>
      </c>
      <c r="BT155" s="349">
        <v>0.54</v>
      </c>
      <c r="BU155" s="349">
        <v>0.2</v>
      </c>
      <c r="BV155" s="350">
        <f t="shared" si="51"/>
        <v>1.51</v>
      </c>
      <c r="BW155" s="349">
        <v>0.87</v>
      </c>
      <c r="BX155" s="349">
        <v>0.55</v>
      </c>
      <c r="BY155" s="349">
        <v>0.12</v>
      </c>
      <c r="BZ155" s="349">
        <v>0.45</v>
      </c>
      <c r="CA155" s="350">
        <f t="shared" si="52"/>
        <v>1.99</v>
      </c>
      <c r="CB155" s="349">
        <v>0.34</v>
      </c>
      <c r="CC155" s="349">
        <v>4.37</v>
      </c>
      <c r="CD155" s="350">
        <f t="shared" si="53"/>
        <v>4.71</v>
      </c>
      <c r="CE155" s="350">
        <v>0.09</v>
      </c>
      <c r="CF155" s="350">
        <v>0.02</v>
      </c>
      <c r="CG155" s="349">
        <v>1.09</v>
      </c>
      <c r="CH155" s="349">
        <v>2.38</v>
      </c>
      <c r="CI155" s="349">
        <v>4.39</v>
      </c>
      <c r="CJ155" s="349">
        <v>1.2</v>
      </c>
      <c r="CK155" s="349">
        <v>0.8</v>
      </c>
      <c r="CL155" s="350">
        <f t="shared" si="54"/>
        <v>9.86</v>
      </c>
      <c r="CM155" s="349">
        <v>1.5</v>
      </c>
      <c r="CN155" s="349">
        <v>1.49</v>
      </c>
      <c r="CO155" s="350">
        <f t="shared" si="55"/>
        <v>2.99</v>
      </c>
      <c r="CP155" s="373">
        <f t="shared" si="56"/>
        <v>36.52</v>
      </c>
      <c r="CQ155" s="350">
        <f t="shared" si="57"/>
        <v>43.09</v>
      </c>
      <c r="CR155" s="292"/>
      <c r="CS155" s="292"/>
      <c r="CT155" s="292"/>
    </row>
    <row r="156" spans="1:98" ht="12.75">
      <c r="A156" s="246">
        <v>148</v>
      </c>
      <c r="B156" s="235" t="str">
        <f>Характеристика!B161</f>
        <v>Энергетиков    8</v>
      </c>
      <c r="C156" s="266">
        <v>1945.5</v>
      </c>
      <c r="D156" s="74">
        <v>0.05</v>
      </c>
      <c r="E156" s="348">
        <v>0.06</v>
      </c>
      <c r="F156" s="349">
        <v>0.09</v>
      </c>
      <c r="G156" s="350">
        <f t="shared" si="39"/>
        <v>0.2</v>
      </c>
      <c r="H156" s="350">
        <v>0.15</v>
      </c>
      <c r="I156" s="349">
        <v>0.12</v>
      </c>
      <c r="J156" s="74">
        <v>0.05</v>
      </c>
      <c r="K156" s="349">
        <v>0.14</v>
      </c>
      <c r="L156" s="350">
        <f t="shared" si="40"/>
        <v>0.31</v>
      </c>
      <c r="M156" s="349">
        <v>0.06</v>
      </c>
      <c r="N156" s="349">
        <v>0.06</v>
      </c>
      <c r="O156" s="349">
        <v>0.06</v>
      </c>
      <c r="P156" s="349">
        <v>0.14</v>
      </c>
      <c r="Q156" s="350">
        <f t="shared" si="41"/>
        <v>0.32</v>
      </c>
      <c r="R156" s="349">
        <v>0.15</v>
      </c>
      <c r="S156" s="349">
        <v>0.14</v>
      </c>
      <c r="T156" s="350">
        <f t="shared" si="42"/>
        <v>0.29</v>
      </c>
      <c r="U156" s="349">
        <v>0.06</v>
      </c>
      <c r="V156" s="349">
        <v>0.02</v>
      </c>
      <c r="W156" s="349">
        <v>0.02</v>
      </c>
      <c r="X156" s="349">
        <v>0.12</v>
      </c>
      <c r="Y156" s="349">
        <v>0.21</v>
      </c>
      <c r="Z156" s="349">
        <v>0.15</v>
      </c>
      <c r="AA156" s="350">
        <f t="shared" si="43"/>
        <v>0.58</v>
      </c>
      <c r="AB156" s="349">
        <v>0.02</v>
      </c>
      <c r="AC156" s="349">
        <v>0.06</v>
      </c>
      <c r="AD156" s="349">
        <v>0.16</v>
      </c>
      <c r="AE156" s="350">
        <f t="shared" si="44"/>
        <v>0.24</v>
      </c>
      <c r="AF156" s="349">
        <v>0.04</v>
      </c>
      <c r="AG156" s="349">
        <v>0.04</v>
      </c>
      <c r="AH156" s="349">
        <v>0.15</v>
      </c>
      <c r="AI156" s="349">
        <v>0.15</v>
      </c>
      <c r="AJ156" s="349">
        <v>0.15</v>
      </c>
      <c r="AK156" s="350">
        <f t="shared" si="45"/>
        <v>0.53</v>
      </c>
      <c r="AL156" s="350">
        <v>0.03</v>
      </c>
      <c r="AM156" s="350">
        <v>0.21</v>
      </c>
      <c r="AN156" s="349">
        <v>0.04</v>
      </c>
      <c r="AO156" s="349">
        <v>0.14</v>
      </c>
      <c r="AP156" s="350">
        <f t="shared" si="46"/>
        <v>0.18</v>
      </c>
      <c r="AQ156" s="349">
        <v>0.16</v>
      </c>
      <c r="AR156" s="349">
        <v>0.16</v>
      </c>
      <c r="AS156" s="350">
        <f t="shared" si="47"/>
        <v>0.32</v>
      </c>
      <c r="AT156" s="349">
        <v>0.13</v>
      </c>
      <c r="AU156" s="349">
        <v>0.31</v>
      </c>
      <c r="AV156" s="350">
        <f t="shared" si="48"/>
        <v>0.44</v>
      </c>
      <c r="AW156" s="349">
        <v>0.29</v>
      </c>
      <c r="AX156" s="349">
        <v>0.39</v>
      </c>
      <c r="AY156" s="349">
        <v>0.72</v>
      </c>
      <c r="AZ156" s="349">
        <v>0.68</v>
      </c>
      <c r="BA156" s="349">
        <v>0.49</v>
      </c>
      <c r="BB156" s="349">
        <v>0.49</v>
      </c>
      <c r="BC156" s="349">
        <v>0.1</v>
      </c>
      <c r="BD156" s="349">
        <v>0.43</v>
      </c>
      <c r="BE156" s="349">
        <v>0.98</v>
      </c>
      <c r="BF156" s="349">
        <v>0.39</v>
      </c>
      <c r="BG156" s="349">
        <v>0.44</v>
      </c>
      <c r="BH156" s="349">
        <v>0.98</v>
      </c>
      <c r="BI156" s="350">
        <f t="shared" si="49"/>
        <v>6.38</v>
      </c>
      <c r="BJ156" s="350">
        <v>2.89</v>
      </c>
      <c r="BK156" s="350">
        <v>0.3</v>
      </c>
      <c r="BL156" s="349">
        <v>1.36</v>
      </c>
      <c r="BM156" s="349">
        <v>0.17</v>
      </c>
      <c r="BN156" s="349">
        <v>0.3</v>
      </c>
      <c r="BO156" s="349">
        <v>0.12</v>
      </c>
      <c r="BP156" s="350">
        <f t="shared" si="50"/>
        <v>1.95</v>
      </c>
      <c r="BQ156" s="349">
        <v>0.11</v>
      </c>
      <c r="BR156" s="349">
        <v>0.11</v>
      </c>
      <c r="BS156" s="349">
        <v>0.48</v>
      </c>
      <c r="BT156" s="349">
        <v>0.57</v>
      </c>
      <c r="BU156" s="349">
        <v>0.2</v>
      </c>
      <c r="BV156" s="350">
        <f t="shared" si="51"/>
        <v>1.47</v>
      </c>
      <c r="BW156" s="349">
        <v>0.8</v>
      </c>
      <c r="BX156" s="349">
        <v>0.48</v>
      </c>
      <c r="BY156" s="349">
        <v>0.15</v>
      </c>
      <c r="BZ156" s="349">
        <v>0.38</v>
      </c>
      <c r="CA156" s="350">
        <f t="shared" si="52"/>
        <v>1.81</v>
      </c>
      <c r="CB156" s="349">
        <v>0.2</v>
      </c>
      <c r="CC156" s="349">
        <v>4.96</v>
      </c>
      <c r="CD156" s="350">
        <f t="shared" si="53"/>
        <v>5.16</v>
      </c>
      <c r="CE156" s="350">
        <v>0.09</v>
      </c>
      <c r="CF156" s="350">
        <v>0.02</v>
      </c>
      <c r="CG156" s="349">
        <v>1.09</v>
      </c>
      <c r="CH156" s="349">
        <v>2.33</v>
      </c>
      <c r="CI156" s="349">
        <v>4.33</v>
      </c>
      <c r="CJ156" s="349">
        <v>1.2</v>
      </c>
      <c r="CK156" s="349">
        <v>0.8</v>
      </c>
      <c r="CL156" s="350">
        <f t="shared" si="54"/>
        <v>9.75</v>
      </c>
      <c r="CM156" s="349">
        <v>1.5</v>
      </c>
      <c r="CN156" s="349">
        <v>1.49</v>
      </c>
      <c r="CO156" s="350">
        <f t="shared" si="55"/>
        <v>2.99</v>
      </c>
      <c r="CP156" s="373">
        <f t="shared" si="56"/>
        <v>36.61</v>
      </c>
      <c r="CQ156" s="350">
        <f t="shared" si="57"/>
        <v>43.2</v>
      </c>
      <c r="CR156" s="292"/>
      <c r="CS156" s="292"/>
      <c r="CT156" s="292"/>
    </row>
    <row r="157" spans="1:98" ht="12.75">
      <c r="A157" s="246">
        <v>149</v>
      </c>
      <c r="B157" s="235" t="str">
        <f>Характеристика!B162</f>
        <v>Энергетиков    9</v>
      </c>
      <c r="C157" s="266">
        <v>2425.5</v>
      </c>
      <c r="D157" s="74">
        <v>0.04</v>
      </c>
      <c r="E157" s="348">
        <v>0.06</v>
      </c>
      <c r="F157" s="349">
        <v>0.05</v>
      </c>
      <c r="G157" s="350">
        <f t="shared" si="39"/>
        <v>0.15</v>
      </c>
      <c r="H157" s="350">
        <v>0.15</v>
      </c>
      <c r="I157" s="349">
        <v>0.12</v>
      </c>
      <c r="J157" s="74">
        <v>0.04</v>
      </c>
      <c r="K157" s="349">
        <v>0.14</v>
      </c>
      <c r="L157" s="350">
        <f t="shared" si="40"/>
        <v>0.3</v>
      </c>
      <c r="M157" s="349">
        <v>0.05</v>
      </c>
      <c r="N157" s="349">
        <v>0.05</v>
      </c>
      <c r="O157" s="349">
        <v>0.05</v>
      </c>
      <c r="P157" s="349">
        <v>0.14</v>
      </c>
      <c r="Q157" s="350">
        <f t="shared" si="41"/>
        <v>0.29</v>
      </c>
      <c r="R157" s="349">
        <v>0.15</v>
      </c>
      <c r="S157" s="349">
        <v>0.14</v>
      </c>
      <c r="T157" s="350">
        <f t="shared" si="42"/>
        <v>0.29</v>
      </c>
      <c r="U157" s="349">
        <v>0.06</v>
      </c>
      <c r="V157" s="349">
        <v>0.02</v>
      </c>
      <c r="W157" s="349">
        <v>0.02</v>
      </c>
      <c r="X157" s="349">
        <v>0.12</v>
      </c>
      <c r="Y157" s="349">
        <v>0.21</v>
      </c>
      <c r="Z157" s="349">
        <v>0.15</v>
      </c>
      <c r="AA157" s="350">
        <f t="shared" si="43"/>
        <v>0.58</v>
      </c>
      <c r="AB157" s="349">
        <v>0.02</v>
      </c>
      <c r="AC157" s="349">
        <v>0.05</v>
      </c>
      <c r="AD157" s="349">
        <v>0.16</v>
      </c>
      <c r="AE157" s="350">
        <f t="shared" si="44"/>
        <v>0.23</v>
      </c>
      <c r="AF157" s="349">
        <v>0.04</v>
      </c>
      <c r="AG157" s="349">
        <v>0.04</v>
      </c>
      <c r="AH157" s="349">
        <v>0.15</v>
      </c>
      <c r="AI157" s="349">
        <v>0.15</v>
      </c>
      <c r="AJ157" s="349">
        <v>0.15</v>
      </c>
      <c r="AK157" s="350">
        <f t="shared" si="45"/>
        <v>0.53</v>
      </c>
      <c r="AL157" s="350">
        <v>0.03</v>
      </c>
      <c r="AM157" s="350">
        <v>0.2</v>
      </c>
      <c r="AN157" s="349">
        <v>0.04</v>
      </c>
      <c r="AO157" s="349">
        <v>0.14</v>
      </c>
      <c r="AP157" s="350">
        <f t="shared" si="46"/>
        <v>0.18</v>
      </c>
      <c r="AQ157" s="349">
        <v>0.16</v>
      </c>
      <c r="AR157" s="349">
        <v>0.16</v>
      </c>
      <c r="AS157" s="350">
        <f t="shared" si="47"/>
        <v>0.32</v>
      </c>
      <c r="AT157" s="349">
        <v>0.13</v>
      </c>
      <c r="AU157" s="349">
        <v>0.28</v>
      </c>
      <c r="AV157" s="350">
        <f t="shared" si="48"/>
        <v>0.41</v>
      </c>
      <c r="AW157" s="349">
        <v>0.29</v>
      </c>
      <c r="AX157" s="349">
        <v>0.39</v>
      </c>
      <c r="AY157" s="349">
        <v>0.76</v>
      </c>
      <c r="AZ157" s="349">
        <v>0.72</v>
      </c>
      <c r="BA157" s="349">
        <v>0.49</v>
      </c>
      <c r="BB157" s="349">
        <v>0.49</v>
      </c>
      <c r="BC157" s="349">
        <v>0.1</v>
      </c>
      <c r="BD157" s="349">
        <v>0.43</v>
      </c>
      <c r="BE157" s="349">
        <v>0.98</v>
      </c>
      <c r="BF157" s="349">
        <v>0.39</v>
      </c>
      <c r="BG157" s="349">
        <v>0.44</v>
      </c>
      <c r="BH157" s="349">
        <v>0.98</v>
      </c>
      <c r="BI157" s="350">
        <f t="shared" si="49"/>
        <v>6.46</v>
      </c>
      <c r="BJ157" s="350">
        <v>2.89</v>
      </c>
      <c r="BK157" s="350">
        <v>0.3</v>
      </c>
      <c r="BL157" s="349">
        <v>1.33</v>
      </c>
      <c r="BM157" s="349">
        <v>0.17</v>
      </c>
      <c r="BN157" s="349">
        <v>0.3</v>
      </c>
      <c r="BO157" s="349">
        <v>0.06</v>
      </c>
      <c r="BP157" s="350">
        <f t="shared" si="50"/>
        <v>1.86</v>
      </c>
      <c r="BQ157" s="349">
        <v>0.09</v>
      </c>
      <c r="BR157" s="349">
        <v>0.09</v>
      </c>
      <c r="BS157" s="349">
        <v>0.52</v>
      </c>
      <c r="BT157" s="349">
        <v>0.6</v>
      </c>
      <c r="BU157" s="349">
        <v>0.2</v>
      </c>
      <c r="BV157" s="350">
        <f t="shared" si="51"/>
        <v>1.5</v>
      </c>
      <c r="BW157" s="349">
        <v>0.84</v>
      </c>
      <c r="BX157" s="349">
        <v>0.52</v>
      </c>
      <c r="BY157" s="349">
        <v>0.13</v>
      </c>
      <c r="BZ157" s="349">
        <v>0.42</v>
      </c>
      <c r="CA157" s="350">
        <f t="shared" si="52"/>
        <v>1.91</v>
      </c>
      <c r="CB157" s="349">
        <v>0.34</v>
      </c>
      <c r="CC157" s="349">
        <v>4.83</v>
      </c>
      <c r="CD157" s="350">
        <f t="shared" si="53"/>
        <v>5.17</v>
      </c>
      <c r="CE157" s="350">
        <v>0.05</v>
      </c>
      <c r="CF157" s="350">
        <v>0.02</v>
      </c>
      <c r="CG157" s="349">
        <v>1.09</v>
      </c>
      <c r="CH157" s="349">
        <v>2.28</v>
      </c>
      <c r="CI157" s="349">
        <v>4.28</v>
      </c>
      <c r="CJ157" s="349">
        <v>1.2</v>
      </c>
      <c r="CK157" s="349">
        <v>0.8</v>
      </c>
      <c r="CL157" s="350">
        <f t="shared" si="54"/>
        <v>9.65</v>
      </c>
      <c r="CM157" s="349">
        <v>1.5</v>
      </c>
      <c r="CN157" s="349">
        <v>1.49</v>
      </c>
      <c r="CO157" s="350">
        <f t="shared" si="55"/>
        <v>2.99</v>
      </c>
      <c r="CP157" s="373">
        <f t="shared" si="56"/>
        <v>36.46</v>
      </c>
      <c r="CQ157" s="350">
        <f t="shared" si="57"/>
        <v>43.02</v>
      </c>
      <c r="CR157" s="292"/>
      <c r="CS157" s="292"/>
      <c r="CT157" s="292"/>
    </row>
    <row r="158" spans="1:98" ht="12.75">
      <c r="A158" s="246">
        <v>150</v>
      </c>
      <c r="B158" s="235" t="str">
        <f>Характеристика!B163</f>
        <v>Энергетиков   4</v>
      </c>
      <c r="C158" s="266">
        <v>1237.6</v>
      </c>
      <c r="D158" s="74">
        <v>0.04</v>
      </c>
      <c r="E158" s="348">
        <v>0.06</v>
      </c>
      <c r="F158" s="349">
        <v>0.02</v>
      </c>
      <c r="G158" s="350">
        <f t="shared" si="39"/>
        <v>0.12</v>
      </c>
      <c r="H158" s="350">
        <v>0.14</v>
      </c>
      <c r="I158" s="349">
        <v>0.12</v>
      </c>
      <c r="J158" s="74">
        <v>0.04</v>
      </c>
      <c r="K158" s="349">
        <v>0.13</v>
      </c>
      <c r="L158" s="350">
        <f t="shared" si="40"/>
        <v>0.29</v>
      </c>
      <c r="M158" s="349">
        <v>0.05</v>
      </c>
      <c r="N158" s="349">
        <v>0.05</v>
      </c>
      <c r="O158" s="349">
        <v>0.05</v>
      </c>
      <c r="P158" s="349">
        <v>0.13</v>
      </c>
      <c r="Q158" s="350">
        <f t="shared" si="41"/>
        <v>0.28</v>
      </c>
      <c r="R158" s="349">
        <v>0.14</v>
      </c>
      <c r="S158" s="349">
        <v>0.13</v>
      </c>
      <c r="T158" s="350">
        <f t="shared" si="42"/>
        <v>0.27</v>
      </c>
      <c r="U158" s="349">
        <v>0.06</v>
      </c>
      <c r="V158" s="349">
        <v>0.02</v>
      </c>
      <c r="W158" s="349">
        <v>0.02</v>
      </c>
      <c r="X158" s="349">
        <v>0.12</v>
      </c>
      <c r="Y158" s="349">
        <v>0.21</v>
      </c>
      <c r="Z158" s="349">
        <v>0.14</v>
      </c>
      <c r="AA158" s="350">
        <f t="shared" si="43"/>
        <v>0.57</v>
      </c>
      <c r="AB158" s="349">
        <v>0.02</v>
      </c>
      <c r="AC158" s="349">
        <v>0.05</v>
      </c>
      <c r="AD158" s="349">
        <v>0.15</v>
      </c>
      <c r="AE158" s="350">
        <f t="shared" si="44"/>
        <v>0.22</v>
      </c>
      <c r="AF158" s="349">
        <v>0.04</v>
      </c>
      <c r="AG158" s="349">
        <v>0.04</v>
      </c>
      <c r="AH158" s="349">
        <v>0.14</v>
      </c>
      <c r="AI158" s="349">
        <v>0.14</v>
      </c>
      <c r="AJ158" s="349">
        <v>0.14</v>
      </c>
      <c r="AK158" s="350">
        <f t="shared" si="45"/>
        <v>0.5</v>
      </c>
      <c r="AL158" s="350">
        <v>0.03</v>
      </c>
      <c r="AM158" s="350">
        <v>0.19</v>
      </c>
      <c r="AN158" s="349">
        <v>0.04</v>
      </c>
      <c r="AO158" s="349">
        <v>0.13</v>
      </c>
      <c r="AP158" s="350">
        <f t="shared" si="46"/>
        <v>0.17</v>
      </c>
      <c r="AQ158" s="349">
        <v>0.16</v>
      </c>
      <c r="AR158" s="349">
        <v>0.16</v>
      </c>
      <c r="AS158" s="350">
        <f t="shared" si="47"/>
        <v>0.32</v>
      </c>
      <c r="AT158" s="349">
        <v>0.13</v>
      </c>
      <c r="AU158" s="349">
        <v>0.27</v>
      </c>
      <c r="AV158" s="350">
        <f t="shared" si="48"/>
        <v>0.4</v>
      </c>
      <c r="AW158" s="349">
        <v>0.26</v>
      </c>
      <c r="AX158" s="349">
        <v>0.36</v>
      </c>
      <c r="AY158" s="349">
        <v>0.74</v>
      </c>
      <c r="AZ158" s="349">
        <v>0.7</v>
      </c>
      <c r="BA158" s="349">
        <v>0.46</v>
      </c>
      <c r="BB158" s="349">
        <v>0.46</v>
      </c>
      <c r="BC158" s="349">
        <v>0.1</v>
      </c>
      <c r="BD158" s="349">
        <v>0.4</v>
      </c>
      <c r="BE158" s="349">
        <v>0.92</v>
      </c>
      <c r="BF158" s="349">
        <v>0.36</v>
      </c>
      <c r="BG158" s="349">
        <v>0.41</v>
      </c>
      <c r="BH158" s="349">
        <v>0.92</v>
      </c>
      <c r="BI158" s="350">
        <f t="shared" si="49"/>
        <v>6.09</v>
      </c>
      <c r="BJ158" s="350">
        <v>2.89</v>
      </c>
      <c r="BK158" s="350">
        <v>0.3</v>
      </c>
      <c r="BL158" s="349">
        <v>1.42</v>
      </c>
      <c r="BM158" s="349">
        <v>0.17</v>
      </c>
      <c r="BN158" s="349">
        <v>0.3</v>
      </c>
      <c r="BO158" s="349">
        <v>0.23</v>
      </c>
      <c r="BP158" s="350">
        <f t="shared" si="50"/>
        <v>2.12</v>
      </c>
      <c r="BQ158" s="349">
        <v>0.16</v>
      </c>
      <c r="BR158" s="349">
        <v>0.16</v>
      </c>
      <c r="BS158" s="349">
        <v>0.5</v>
      </c>
      <c r="BT158" s="349">
        <v>0.6</v>
      </c>
      <c r="BU158" s="349">
        <v>0.2</v>
      </c>
      <c r="BV158" s="350">
        <f t="shared" si="51"/>
        <v>1.62</v>
      </c>
      <c r="BW158" s="349">
        <v>0.82</v>
      </c>
      <c r="BX158" s="349">
        <v>0.5</v>
      </c>
      <c r="BY158" s="349">
        <v>0.18</v>
      </c>
      <c r="BZ158" s="349">
        <v>0.4</v>
      </c>
      <c r="CA158" s="350">
        <f t="shared" si="52"/>
        <v>1.9</v>
      </c>
      <c r="CB158" s="349">
        <v>0.22</v>
      </c>
      <c r="CC158" s="349">
        <v>4.07</v>
      </c>
      <c r="CD158" s="350">
        <f t="shared" si="53"/>
        <v>4.29</v>
      </c>
      <c r="CE158" s="350">
        <v>0.08</v>
      </c>
      <c r="CF158" s="350">
        <v>0.02</v>
      </c>
      <c r="CG158" s="349">
        <v>1.09</v>
      </c>
      <c r="CH158" s="349">
        <v>2.87</v>
      </c>
      <c r="CI158" s="349">
        <v>4.88</v>
      </c>
      <c r="CJ158" s="349">
        <v>1.2</v>
      </c>
      <c r="CK158" s="349">
        <v>0.8</v>
      </c>
      <c r="CL158" s="350">
        <f t="shared" si="54"/>
        <v>10.84</v>
      </c>
      <c r="CM158" s="349">
        <v>1.5</v>
      </c>
      <c r="CN158" s="349">
        <v>1.49</v>
      </c>
      <c r="CO158" s="350">
        <f t="shared" si="55"/>
        <v>2.99</v>
      </c>
      <c r="CP158" s="373">
        <f t="shared" si="56"/>
        <v>36.64</v>
      </c>
      <c r="CQ158" s="350">
        <f t="shared" si="57"/>
        <v>43.24</v>
      </c>
      <c r="CR158" s="292"/>
      <c r="CS158" s="292"/>
      <c r="CT158" s="292"/>
    </row>
    <row r="159" spans="1:98" ht="12.75">
      <c r="A159" s="246">
        <v>151</v>
      </c>
      <c r="B159" s="235" t="str">
        <f>Характеристика!B164</f>
        <v>Энергетиков   5</v>
      </c>
      <c r="C159" s="266">
        <v>1922.4</v>
      </c>
      <c r="D159" s="74">
        <v>0.04</v>
      </c>
      <c r="E159" s="348">
        <v>0.06</v>
      </c>
      <c r="F159" s="349">
        <v>0.09</v>
      </c>
      <c r="G159" s="350">
        <f t="shared" si="39"/>
        <v>0.19</v>
      </c>
      <c r="H159" s="350">
        <v>0.15</v>
      </c>
      <c r="I159" s="349">
        <v>0.12</v>
      </c>
      <c r="J159" s="74">
        <v>0.04</v>
      </c>
      <c r="K159" s="349">
        <v>0.14</v>
      </c>
      <c r="L159" s="350">
        <f t="shared" si="40"/>
        <v>0.3</v>
      </c>
      <c r="M159" s="349">
        <v>0.05</v>
      </c>
      <c r="N159" s="349">
        <v>0.05</v>
      </c>
      <c r="O159" s="349">
        <v>0.05</v>
      </c>
      <c r="P159" s="349">
        <v>0.14</v>
      </c>
      <c r="Q159" s="350">
        <f t="shared" si="41"/>
        <v>0.29</v>
      </c>
      <c r="R159" s="349">
        <v>0.15</v>
      </c>
      <c r="S159" s="349">
        <v>0.14</v>
      </c>
      <c r="T159" s="350">
        <f t="shared" si="42"/>
        <v>0.29</v>
      </c>
      <c r="U159" s="349">
        <v>0.06</v>
      </c>
      <c r="V159" s="349">
        <v>0.02</v>
      </c>
      <c r="W159" s="349">
        <v>0.02</v>
      </c>
      <c r="X159" s="349">
        <v>0.12</v>
      </c>
      <c r="Y159" s="349">
        <v>0.21</v>
      </c>
      <c r="Z159" s="349">
        <v>0.15</v>
      </c>
      <c r="AA159" s="350">
        <f t="shared" si="43"/>
        <v>0.58</v>
      </c>
      <c r="AB159" s="349">
        <v>0.02</v>
      </c>
      <c r="AC159" s="349">
        <v>0.05</v>
      </c>
      <c r="AD159" s="349">
        <v>0.16</v>
      </c>
      <c r="AE159" s="350">
        <f t="shared" si="44"/>
        <v>0.23</v>
      </c>
      <c r="AF159" s="349">
        <v>0.04</v>
      </c>
      <c r="AG159" s="349">
        <v>0.04</v>
      </c>
      <c r="AH159" s="349">
        <v>0.15</v>
      </c>
      <c r="AI159" s="349">
        <v>0.15</v>
      </c>
      <c r="AJ159" s="349">
        <v>0.15</v>
      </c>
      <c r="AK159" s="350">
        <f t="shared" si="45"/>
        <v>0.53</v>
      </c>
      <c r="AL159" s="350">
        <v>0.03</v>
      </c>
      <c r="AM159" s="350">
        <v>0.2</v>
      </c>
      <c r="AN159" s="349">
        <v>0.04</v>
      </c>
      <c r="AO159" s="349">
        <v>0.14</v>
      </c>
      <c r="AP159" s="350">
        <f t="shared" si="46"/>
        <v>0.18</v>
      </c>
      <c r="AQ159" s="349">
        <v>0.16</v>
      </c>
      <c r="AR159" s="349">
        <v>0.16</v>
      </c>
      <c r="AS159" s="350">
        <f t="shared" si="47"/>
        <v>0.32</v>
      </c>
      <c r="AT159" s="349">
        <v>0.13</v>
      </c>
      <c r="AU159" s="349">
        <v>0.28</v>
      </c>
      <c r="AV159" s="350">
        <f t="shared" si="48"/>
        <v>0.41</v>
      </c>
      <c r="AW159" s="349">
        <v>0.29</v>
      </c>
      <c r="AX159" s="349">
        <v>0.39</v>
      </c>
      <c r="AY159" s="349">
        <v>0.72</v>
      </c>
      <c r="AZ159" s="349">
        <v>0.68</v>
      </c>
      <c r="BA159" s="349">
        <v>0.49</v>
      </c>
      <c r="BB159" s="349">
        <v>0.49</v>
      </c>
      <c r="BC159" s="349">
        <v>0.1</v>
      </c>
      <c r="BD159" s="349">
        <v>0.43</v>
      </c>
      <c r="BE159" s="349">
        <v>0.98</v>
      </c>
      <c r="BF159" s="349">
        <v>0.39</v>
      </c>
      <c r="BG159" s="349">
        <v>0.44</v>
      </c>
      <c r="BH159" s="349">
        <v>0.98</v>
      </c>
      <c r="BI159" s="350">
        <f t="shared" si="49"/>
        <v>6.38</v>
      </c>
      <c r="BJ159" s="350">
        <v>2.89</v>
      </c>
      <c r="BK159" s="350">
        <v>0.3</v>
      </c>
      <c r="BL159" s="349">
        <v>1.4</v>
      </c>
      <c r="BM159" s="349">
        <v>0.17</v>
      </c>
      <c r="BN159" s="349">
        <v>0.3</v>
      </c>
      <c r="BO159" s="349">
        <v>0.16</v>
      </c>
      <c r="BP159" s="350">
        <f t="shared" si="50"/>
        <v>2.03</v>
      </c>
      <c r="BQ159" s="349">
        <v>0.11</v>
      </c>
      <c r="BR159" s="349">
        <v>0.11</v>
      </c>
      <c r="BS159" s="349">
        <v>0.48</v>
      </c>
      <c r="BT159" s="349">
        <v>0.57</v>
      </c>
      <c r="BU159" s="349">
        <v>0.2</v>
      </c>
      <c r="BV159" s="350">
        <f t="shared" si="51"/>
        <v>1.47</v>
      </c>
      <c r="BW159" s="349">
        <v>0.8</v>
      </c>
      <c r="BX159" s="349">
        <v>0.48</v>
      </c>
      <c r="BY159" s="349">
        <v>0.15</v>
      </c>
      <c r="BZ159" s="349">
        <v>0.38</v>
      </c>
      <c r="CA159" s="350">
        <f t="shared" si="52"/>
        <v>1.81</v>
      </c>
      <c r="CB159" s="349">
        <v>0.2</v>
      </c>
      <c r="CC159" s="349">
        <v>4.54</v>
      </c>
      <c r="CD159" s="350">
        <f t="shared" si="53"/>
        <v>4.74</v>
      </c>
      <c r="CE159" s="350">
        <v>0.09</v>
      </c>
      <c r="CF159" s="350">
        <v>0.02</v>
      </c>
      <c r="CG159" s="349">
        <v>1.09</v>
      </c>
      <c r="CH159" s="349">
        <v>2.73</v>
      </c>
      <c r="CI159" s="349">
        <v>4.75</v>
      </c>
      <c r="CJ159" s="349">
        <v>1.2</v>
      </c>
      <c r="CK159" s="349">
        <v>0.8</v>
      </c>
      <c r="CL159" s="350">
        <f t="shared" si="54"/>
        <v>10.57</v>
      </c>
      <c r="CM159" s="349">
        <v>1.5</v>
      </c>
      <c r="CN159" s="349">
        <v>1.49</v>
      </c>
      <c r="CO159" s="350">
        <f t="shared" si="55"/>
        <v>2.99</v>
      </c>
      <c r="CP159" s="373">
        <f t="shared" si="56"/>
        <v>36.99</v>
      </c>
      <c r="CQ159" s="350">
        <f t="shared" si="57"/>
        <v>43.65</v>
      </c>
      <c r="CR159" s="292"/>
      <c r="CS159" s="292"/>
      <c r="CT159" s="292"/>
    </row>
    <row r="160" spans="1:98" ht="12.75">
      <c r="A160" s="246">
        <v>152</v>
      </c>
      <c r="B160" s="235" t="str">
        <f>Характеристика!B165</f>
        <v>Энергетиков  3</v>
      </c>
      <c r="C160" s="266">
        <v>1915.7</v>
      </c>
      <c r="D160" s="74">
        <v>0.04</v>
      </c>
      <c r="E160" s="348">
        <v>0.06</v>
      </c>
      <c r="F160" s="349">
        <v>0.09</v>
      </c>
      <c r="G160" s="350">
        <f t="shared" si="39"/>
        <v>0.19</v>
      </c>
      <c r="H160" s="350">
        <v>0.15</v>
      </c>
      <c r="I160" s="349">
        <v>0.12</v>
      </c>
      <c r="J160" s="74">
        <v>0.04</v>
      </c>
      <c r="K160" s="349">
        <v>0.14</v>
      </c>
      <c r="L160" s="350">
        <f t="shared" si="40"/>
        <v>0.3</v>
      </c>
      <c r="M160" s="349">
        <v>0.05</v>
      </c>
      <c r="N160" s="349">
        <v>0.05</v>
      </c>
      <c r="O160" s="349">
        <v>0.05</v>
      </c>
      <c r="P160" s="349">
        <v>0.14</v>
      </c>
      <c r="Q160" s="350">
        <f t="shared" si="41"/>
        <v>0.29</v>
      </c>
      <c r="R160" s="349">
        <v>0.15</v>
      </c>
      <c r="S160" s="349">
        <v>0.14</v>
      </c>
      <c r="T160" s="350">
        <f t="shared" si="42"/>
        <v>0.29</v>
      </c>
      <c r="U160" s="349">
        <v>0.06</v>
      </c>
      <c r="V160" s="349">
        <v>0.02</v>
      </c>
      <c r="W160" s="349">
        <v>0.02</v>
      </c>
      <c r="X160" s="349">
        <v>0.12</v>
      </c>
      <c r="Y160" s="349">
        <v>0.21</v>
      </c>
      <c r="Z160" s="349">
        <v>0.15</v>
      </c>
      <c r="AA160" s="350">
        <f t="shared" si="43"/>
        <v>0.58</v>
      </c>
      <c r="AB160" s="349">
        <v>0.02</v>
      </c>
      <c r="AC160" s="349">
        <v>0.05</v>
      </c>
      <c r="AD160" s="349">
        <v>0.16</v>
      </c>
      <c r="AE160" s="350">
        <f t="shared" si="44"/>
        <v>0.23</v>
      </c>
      <c r="AF160" s="349">
        <v>0.04</v>
      </c>
      <c r="AG160" s="349">
        <v>0.04</v>
      </c>
      <c r="AH160" s="349">
        <v>0.15</v>
      </c>
      <c r="AI160" s="349">
        <v>0.15</v>
      </c>
      <c r="AJ160" s="349">
        <v>0.15</v>
      </c>
      <c r="AK160" s="350">
        <f t="shared" si="45"/>
        <v>0.53</v>
      </c>
      <c r="AL160" s="350">
        <v>0.03</v>
      </c>
      <c r="AM160" s="350">
        <v>0.2</v>
      </c>
      <c r="AN160" s="349">
        <v>0.04</v>
      </c>
      <c r="AO160" s="349">
        <v>0.14</v>
      </c>
      <c r="AP160" s="350">
        <f t="shared" si="46"/>
        <v>0.18</v>
      </c>
      <c r="AQ160" s="349">
        <v>0.16</v>
      </c>
      <c r="AR160" s="349">
        <v>0.16</v>
      </c>
      <c r="AS160" s="350">
        <f t="shared" si="47"/>
        <v>0.32</v>
      </c>
      <c r="AT160" s="349">
        <v>0.13</v>
      </c>
      <c r="AU160" s="349">
        <v>0.28</v>
      </c>
      <c r="AV160" s="350">
        <f t="shared" si="48"/>
        <v>0.41</v>
      </c>
      <c r="AW160" s="349">
        <v>0.29</v>
      </c>
      <c r="AX160" s="349">
        <v>0.39</v>
      </c>
      <c r="AY160" s="349">
        <v>0.73</v>
      </c>
      <c r="AZ160" s="349">
        <v>0.69</v>
      </c>
      <c r="BA160" s="349">
        <v>0.49</v>
      </c>
      <c r="BB160" s="349">
        <v>0.49</v>
      </c>
      <c r="BC160" s="349">
        <v>0.1</v>
      </c>
      <c r="BD160" s="349">
        <v>0.43</v>
      </c>
      <c r="BE160" s="349">
        <v>0.98</v>
      </c>
      <c r="BF160" s="349">
        <v>0.39</v>
      </c>
      <c r="BG160" s="349">
        <v>0.44</v>
      </c>
      <c r="BH160" s="349">
        <v>0.98</v>
      </c>
      <c r="BI160" s="350">
        <f t="shared" si="49"/>
        <v>6.4</v>
      </c>
      <c r="BJ160" s="350">
        <v>2.89</v>
      </c>
      <c r="BK160" s="350">
        <v>0.3</v>
      </c>
      <c r="BL160" s="349">
        <v>1.41</v>
      </c>
      <c r="BM160" s="349">
        <v>0.17</v>
      </c>
      <c r="BN160" s="349">
        <v>0.3</v>
      </c>
      <c r="BO160" s="349">
        <v>0.18</v>
      </c>
      <c r="BP160" s="350">
        <f t="shared" si="50"/>
        <v>2.06</v>
      </c>
      <c r="BQ160" s="349">
        <v>0.11</v>
      </c>
      <c r="BR160" s="349">
        <v>0.11</v>
      </c>
      <c r="BS160" s="349">
        <v>0.49</v>
      </c>
      <c r="BT160" s="349">
        <v>0.58</v>
      </c>
      <c r="BU160" s="349">
        <v>0.2</v>
      </c>
      <c r="BV160" s="350">
        <f t="shared" si="51"/>
        <v>1.49</v>
      </c>
      <c r="BW160" s="349">
        <v>0.81</v>
      </c>
      <c r="BX160" s="349">
        <v>0.49</v>
      </c>
      <c r="BY160" s="349">
        <v>0.16</v>
      </c>
      <c r="BZ160" s="349">
        <v>0.39</v>
      </c>
      <c r="CA160" s="350">
        <f t="shared" si="52"/>
        <v>1.85</v>
      </c>
      <c r="CB160" s="349">
        <v>0.21</v>
      </c>
      <c r="CC160" s="349">
        <v>4.32</v>
      </c>
      <c r="CD160" s="350">
        <f t="shared" si="53"/>
        <v>4.53</v>
      </c>
      <c r="CE160" s="350">
        <v>0.09</v>
      </c>
      <c r="CF160" s="350">
        <v>0.02</v>
      </c>
      <c r="CG160" s="349">
        <v>1.09</v>
      </c>
      <c r="CH160" s="349">
        <v>2.62</v>
      </c>
      <c r="CI160" s="349">
        <v>4.62</v>
      </c>
      <c r="CJ160" s="349">
        <v>1.2</v>
      </c>
      <c r="CK160" s="349">
        <v>0.8</v>
      </c>
      <c r="CL160" s="350">
        <f t="shared" si="54"/>
        <v>10.33</v>
      </c>
      <c r="CM160" s="349">
        <v>1.5</v>
      </c>
      <c r="CN160" s="349">
        <v>1.49</v>
      </c>
      <c r="CO160" s="350">
        <f t="shared" si="55"/>
        <v>2.99</v>
      </c>
      <c r="CP160" s="373">
        <f t="shared" si="56"/>
        <v>36.65</v>
      </c>
      <c r="CQ160" s="350">
        <f t="shared" si="57"/>
        <v>43.25</v>
      </c>
      <c r="CR160" s="292"/>
      <c r="CS160" s="292"/>
      <c r="CT160" s="292"/>
    </row>
    <row r="161" spans="1:98" ht="12.75">
      <c r="A161" s="246">
        <v>153</v>
      </c>
      <c r="B161" s="235" t="str">
        <f>Характеристика!B166</f>
        <v>Южная 17</v>
      </c>
      <c r="C161" s="266">
        <v>3747.7</v>
      </c>
      <c r="D161" s="74">
        <v>0.04</v>
      </c>
      <c r="E161" s="348">
        <v>0.06</v>
      </c>
      <c r="F161" s="349">
        <v>0.05</v>
      </c>
      <c r="G161" s="350">
        <f t="shared" si="39"/>
        <v>0.15</v>
      </c>
      <c r="H161" s="350">
        <v>0.14</v>
      </c>
      <c r="I161" s="349">
        <v>0.12</v>
      </c>
      <c r="J161" s="74">
        <v>0.04</v>
      </c>
      <c r="K161" s="349">
        <v>0.13</v>
      </c>
      <c r="L161" s="350">
        <f t="shared" si="40"/>
        <v>0.29</v>
      </c>
      <c r="M161" s="349">
        <v>0.05</v>
      </c>
      <c r="N161" s="349">
        <v>0.05</v>
      </c>
      <c r="O161" s="349">
        <v>0.05</v>
      </c>
      <c r="P161" s="349">
        <v>0.13</v>
      </c>
      <c r="Q161" s="350">
        <f t="shared" si="41"/>
        <v>0.28</v>
      </c>
      <c r="R161" s="349">
        <v>0.14</v>
      </c>
      <c r="S161" s="349">
        <v>0.13</v>
      </c>
      <c r="T161" s="350">
        <f t="shared" si="42"/>
        <v>0.27</v>
      </c>
      <c r="U161" s="349">
        <v>0.06</v>
      </c>
      <c r="V161" s="349">
        <v>0.02</v>
      </c>
      <c r="W161" s="349">
        <v>0.02</v>
      </c>
      <c r="X161" s="349">
        <v>0.12</v>
      </c>
      <c r="Y161" s="349">
        <v>0.21</v>
      </c>
      <c r="Z161" s="349">
        <v>0.14</v>
      </c>
      <c r="AA161" s="350">
        <f t="shared" si="43"/>
        <v>0.57</v>
      </c>
      <c r="AB161" s="349">
        <v>0.02</v>
      </c>
      <c r="AC161" s="349">
        <v>0.05</v>
      </c>
      <c r="AD161" s="349">
        <v>0.15</v>
      </c>
      <c r="AE161" s="350">
        <f t="shared" si="44"/>
        <v>0.22</v>
      </c>
      <c r="AF161" s="349">
        <v>0.04</v>
      </c>
      <c r="AG161" s="349">
        <v>0.04</v>
      </c>
      <c r="AH161" s="349">
        <v>0.14</v>
      </c>
      <c r="AI161" s="349">
        <v>0.14</v>
      </c>
      <c r="AJ161" s="349">
        <v>0.14</v>
      </c>
      <c r="AK161" s="350">
        <f t="shared" si="45"/>
        <v>0.5</v>
      </c>
      <c r="AL161" s="350">
        <v>0.03</v>
      </c>
      <c r="AM161" s="350">
        <v>0.19</v>
      </c>
      <c r="AN161" s="349">
        <v>0.04</v>
      </c>
      <c r="AO161" s="349">
        <v>0.13</v>
      </c>
      <c r="AP161" s="350">
        <f t="shared" si="46"/>
        <v>0.17</v>
      </c>
      <c r="AQ161" s="349">
        <v>0.16</v>
      </c>
      <c r="AR161" s="349">
        <v>0.16</v>
      </c>
      <c r="AS161" s="350">
        <f t="shared" si="47"/>
        <v>0.32</v>
      </c>
      <c r="AT161" s="349">
        <v>0.13</v>
      </c>
      <c r="AU161" s="349">
        <v>0.27</v>
      </c>
      <c r="AV161" s="350">
        <f t="shared" si="48"/>
        <v>0.4</v>
      </c>
      <c r="AW161" s="349">
        <v>0.29</v>
      </c>
      <c r="AX161" s="349">
        <v>0.39</v>
      </c>
      <c r="AY161" s="349">
        <v>0.74</v>
      </c>
      <c r="AZ161" s="349">
        <v>0.7</v>
      </c>
      <c r="BA161" s="349">
        <v>0.49</v>
      </c>
      <c r="BB161" s="349">
        <v>0.49</v>
      </c>
      <c r="BC161" s="349">
        <v>0.1</v>
      </c>
      <c r="BD161" s="349">
        <v>0.43</v>
      </c>
      <c r="BE161" s="349">
        <v>0.98</v>
      </c>
      <c r="BF161" s="349">
        <v>0.39</v>
      </c>
      <c r="BG161" s="349">
        <v>0.44</v>
      </c>
      <c r="BH161" s="349">
        <v>0.98</v>
      </c>
      <c r="BI161" s="350">
        <f t="shared" si="49"/>
        <v>6.42</v>
      </c>
      <c r="BJ161" s="350">
        <v>2.89</v>
      </c>
      <c r="BK161" s="350">
        <v>0.3</v>
      </c>
      <c r="BL161" s="349">
        <v>1.33</v>
      </c>
      <c r="BM161" s="349">
        <v>0.17</v>
      </c>
      <c r="BN161" s="349">
        <v>0.3</v>
      </c>
      <c r="BO161" s="349">
        <v>0.09</v>
      </c>
      <c r="BP161" s="350">
        <f t="shared" si="50"/>
        <v>1.89</v>
      </c>
      <c r="BQ161" s="349">
        <v>0.11</v>
      </c>
      <c r="BR161" s="349">
        <v>0.11</v>
      </c>
      <c r="BS161" s="349">
        <v>0.5</v>
      </c>
      <c r="BT161" s="349">
        <v>0.55</v>
      </c>
      <c r="BU161" s="349">
        <v>0.2</v>
      </c>
      <c r="BV161" s="350">
        <f t="shared" si="51"/>
        <v>1.47</v>
      </c>
      <c r="BW161" s="349">
        <v>0.82</v>
      </c>
      <c r="BX161" s="349">
        <v>0.5</v>
      </c>
      <c r="BY161" s="349">
        <v>0.13</v>
      </c>
      <c r="BZ161" s="349">
        <v>0.4</v>
      </c>
      <c r="CA161" s="350">
        <f t="shared" si="52"/>
        <v>1.85</v>
      </c>
      <c r="CB161" s="349">
        <v>0.34</v>
      </c>
      <c r="CC161" s="349">
        <v>4.96</v>
      </c>
      <c r="CD161" s="350">
        <f t="shared" si="53"/>
        <v>5.3</v>
      </c>
      <c r="CE161" s="350">
        <v>0.05</v>
      </c>
      <c r="CF161" s="350">
        <v>0.02</v>
      </c>
      <c r="CG161" s="349">
        <v>1.09</v>
      </c>
      <c r="CH161" s="349">
        <v>2.17</v>
      </c>
      <c r="CI161" s="349">
        <v>4</v>
      </c>
      <c r="CJ161" s="349">
        <v>1.2</v>
      </c>
      <c r="CK161" s="349">
        <v>0.8</v>
      </c>
      <c r="CL161" s="350">
        <f t="shared" si="54"/>
        <v>9.26</v>
      </c>
      <c r="CM161" s="349">
        <v>1.5</v>
      </c>
      <c r="CN161" s="349">
        <v>1.49</v>
      </c>
      <c r="CO161" s="350">
        <f t="shared" si="55"/>
        <v>2.99</v>
      </c>
      <c r="CP161" s="373">
        <f t="shared" si="56"/>
        <v>35.97</v>
      </c>
      <c r="CQ161" s="350">
        <f t="shared" si="57"/>
        <v>42.44</v>
      </c>
      <c r="CR161" s="292"/>
      <c r="CS161" s="292"/>
      <c r="CT161" s="292"/>
    </row>
    <row r="162" spans="1:98" ht="14.25" customHeight="1">
      <c r="A162" s="246">
        <v>154</v>
      </c>
      <c r="B162" s="235" t="str">
        <f>Характеристика!B167</f>
        <v>Южная 2</v>
      </c>
      <c r="C162" s="266">
        <v>2097.7</v>
      </c>
      <c r="D162" s="74">
        <v>0.04</v>
      </c>
      <c r="E162" s="348">
        <v>0.06</v>
      </c>
      <c r="F162" s="349">
        <v>0.09</v>
      </c>
      <c r="G162" s="350">
        <f t="shared" si="39"/>
        <v>0.19</v>
      </c>
      <c r="H162" s="350">
        <v>0.14</v>
      </c>
      <c r="I162" s="349">
        <v>0.12</v>
      </c>
      <c r="J162" s="74">
        <v>0.04</v>
      </c>
      <c r="K162" s="349">
        <v>0.13</v>
      </c>
      <c r="L162" s="350">
        <f t="shared" si="40"/>
        <v>0.29</v>
      </c>
      <c r="M162" s="349">
        <v>0.05</v>
      </c>
      <c r="N162" s="349">
        <v>0.05</v>
      </c>
      <c r="O162" s="349">
        <v>0.05</v>
      </c>
      <c r="P162" s="349">
        <v>0.13</v>
      </c>
      <c r="Q162" s="350">
        <f t="shared" si="41"/>
        <v>0.28</v>
      </c>
      <c r="R162" s="349">
        <v>0.14</v>
      </c>
      <c r="S162" s="349">
        <v>0.13</v>
      </c>
      <c r="T162" s="350">
        <f t="shared" si="42"/>
        <v>0.27</v>
      </c>
      <c r="U162" s="349">
        <v>0.06</v>
      </c>
      <c r="V162" s="349">
        <v>0.02</v>
      </c>
      <c r="W162" s="349">
        <v>0.02</v>
      </c>
      <c r="X162" s="349">
        <v>0.12</v>
      </c>
      <c r="Y162" s="349">
        <v>0.21</v>
      </c>
      <c r="Z162" s="349">
        <v>0.14</v>
      </c>
      <c r="AA162" s="350">
        <f t="shared" si="43"/>
        <v>0.57</v>
      </c>
      <c r="AB162" s="349">
        <v>0.02</v>
      </c>
      <c r="AC162" s="349">
        <v>0.05</v>
      </c>
      <c r="AD162" s="349">
        <v>0.15</v>
      </c>
      <c r="AE162" s="350">
        <f t="shared" si="44"/>
        <v>0.22</v>
      </c>
      <c r="AF162" s="349">
        <v>0.04</v>
      </c>
      <c r="AG162" s="349">
        <v>0.04</v>
      </c>
      <c r="AH162" s="349">
        <v>0.14</v>
      </c>
      <c r="AI162" s="349">
        <v>0.14</v>
      </c>
      <c r="AJ162" s="349">
        <v>0.14</v>
      </c>
      <c r="AK162" s="350">
        <f t="shared" si="45"/>
        <v>0.5</v>
      </c>
      <c r="AL162" s="350">
        <v>0.03</v>
      </c>
      <c r="AM162" s="350">
        <v>0.19</v>
      </c>
      <c r="AN162" s="349">
        <v>0.04</v>
      </c>
      <c r="AO162" s="349">
        <v>0.13</v>
      </c>
      <c r="AP162" s="350">
        <f t="shared" si="46"/>
        <v>0.17</v>
      </c>
      <c r="AQ162" s="349">
        <v>0.16</v>
      </c>
      <c r="AR162" s="349">
        <v>0.16</v>
      </c>
      <c r="AS162" s="350">
        <f t="shared" si="47"/>
        <v>0.32</v>
      </c>
      <c r="AT162" s="349">
        <v>0.13</v>
      </c>
      <c r="AU162" s="349">
        <v>0.27</v>
      </c>
      <c r="AV162" s="350">
        <f t="shared" si="48"/>
        <v>0.4</v>
      </c>
      <c r="AW162" s="349">
        <v>0.29</v>
      </c>
      <c r="AX162" s="349">
        <v>0.39</v>
      </c>
      <c r="AY162" s="349">
        <v>0.76</v>
      </c>
      <c r="AZ162" s="349">
        <v>0.72</v>
      </c>
      <c r="BA162" s="349">
        <v>0.49</v>
      </c>
      <c r="BB162" s="349">
        <v>0.49</v>
      </c>
      <c r="BC162" s="349">
        <v>0.1</v>
      </c>
      <c r="BD162" s="349">
        <v>0.43</v>
      </c>
      <c r="BE162" s="349">
        <v>0.98</v>
      </c>
      <c r="BF162" s="349">
        <v>0.39</v>
      </c>
      <c r="BG162" s="349">
        <v>0.44</v>
      </c>
      <c r="BH162" s="349">
        <v>0.98</v>
      </c>
      <c r="BI162" s="350">
        <f t="shared" si="49"/>
        <v>6.46</v>
      </c>
      <c r="BJ162" s="350">
        <v>2.89</v>
      </c>
      <c r="BK162" s="350">
        <v>0.3</v>
      </c>
      <c r="BL162" s="349">
        <v>1.35</v>
      </c>
      <c r="BM162" s="349">
        <v>0.17</v>
      </c>
      <c r="BN162" s="349">
        <v>0.3</v>
      </c>
      <c r="BO162" s="349">
        <v>0.16</v>
      </c>
      <c r="BP162" s="350">
        <f t="shared" si="50"/>
        <v>1.98</v>
      </c>
      <c r="BQ162" s="349">
        <v>0.1</v>
      </c>
      <c r="BR162" s="349">
        <v>0.1</v>
      </c>
      <c r="BS162" s="349">
        <v>0.52</v>
      </c>
      <c r="BT162" s="349">
        <v>0.59</v>
      </c>
      <c r="BU162" s="349">
        <v>0.2</v>
      </c>
      <c r="BV162" s="350">
        <f t="shared" si="51"/>
        <v>1.51</v>
      </c>
      <c r="BW162" s="349">
        <v>0.84</v>
      </c>
      <c r="BX162" s="349">
        <v>0.52</v>
      </c>
      <c r="BY162" s="349">
        <v>0.17</v>
      </c>
      <c r="BZ162" s="349">
        <v>0.42</v>
      </c>
      <c r="CA162" s="350">
        <f t="shared" si="52"/>
        <v>1.95</v>
      </c>
      <c r="CB162" s="349">
        <v>0.24</v>
      </c>
      <c r="CC162" s="349">
        <v>3.94</v>
      </c>
      <c r="CD162" s="350">
        <f t="shared" si="53"/>
        <v>4.18</v>
      </c>
      <c r="CE162" s="350">
        <v>0.09</v>
      </c>
      <c r="CF162" s="350">
        <v>0.02</v>
      </c>
      <c r="CG162" s="349">
        <v>1.09</v>
      </c>
      <c r="CH162" s="349">
        <v>2.56</v>
      </c>
      <c r="CI162" s="349">
        <v>14.15</v>
      </c>
      <c r="CJ162" s="349">
        <v>1.2</v>
      </c>
      <c r="CK162" s="349">
        <v>0.8</v>
      </c>
      <c r="CL162" s="350">
        <f t="shared" si="54"/>
        <v>19.8</v>
      </c>
      <c r="CM162" s="349">
        <v>1.5</v>
      </c>
      <c r="CN162" s="349">
        <v>1.49</v>
      </c>
      <c r="CO162" s="350">
        <f t="shared" si="55"/>
        <v>2.99</v>
      </c>
      <c r="CP162" s="373">
        <f t="shared" si="56"/>
        <v>45.74</v>
      </c>
      <c r="CQ162" s="350">
        <f t="shared" si="57"/>
        <v>53.97</v>
      </c>
      <c r="CR162" s="292"/>
      <c r="CS162" s="292"/>
      <c r="CT162" s="292"/>
    </row>
    <row r="163" spans="1:98" ht="12.75">
      <c r="A163" s="246">
        <v>155</v>
      </c>
      <c r="B163" s="235" t="str">
        <f>Характеристика!B168</f>
        <v>Южная 4</v>
      </c>
      <c r="C163" s="266">
        <v>1966.8</v>
      </c>
      <c r="D163" s="74">
        <v>0.04</v>
      </c>
      <c r="E163" s="348">
        <v>0.06</v>
      </c>
      <c r="F163" s="349">
        <v>0.09</v>
      </c>
      <c r="G163" s="350">
        <f t="shared" si="39"/>
        <v>0.19</v>
      </c>
      <c r="H163" s="350">
        <v>0.15</v>
      </c>
      <c r="I163" s="349">
        <v>0.12</v>
      </c>
      <c r="J163" s="74">
        <v>0.04</v>
      </c>
      <c r="K163" s="349">
        <v>0.14</v>
      </c>
      <c r="L163" s="350">
        <f t="shared" si="40"/>
        <v>0.3</v>
      </c>
      <c r="M163" s="349">
        <v>0.05</v>
      </c>
      <c r="N163" s="349">
        <v>0.05</v>
      </c>
      <c r="O163" s="349">
        <v>0.05</v>
      </c>
      <c r="P163" s="349">
        <v>0.14</v>
      </c>
      <c r="Q163" s="350">
        <f t="shared" si="41"/>
        <v>0.29</v>
      </c>
      <c r="R163" s="349">
        <v>0.15</v>
      </c>
      <c r="S163" s="349">
        <v>0.14</v>
      </c>
      <c r="T163" s="350">
        <f t="shared" si="42"/>
        <v>0.29</v>
      </c>
      <c r="U163" s="349">
        <v>0.06</v>
      </c>
      <c r="V163" s="349">
        <v>0.02</v>
      </c>
      <c r="W163" s="349">
        <v>0.02</v>
      </c>
      <c r="X163" s="349">
        <v>0.12</v>
      </c>
      <c r="Y163" s="349">
        <v>0.21</v>
      </c>
      <c r="Z163" s="349">
        <v>0.15</v>
      </c>
      <c r="AA163" s="350">
        <f t="shared" si="43"/>
        <v>0.58</v>
      </c>
      <c r="AB163" s="349">
        <v>0.02</v>
      </c>
      <c r="AC163" s="349">
        <v>0.05</v>
      </c>
      <c r="AD163" s="349">
        <v>0.16</v>
      </c>
      <c r="AE163" s="350">
        <f t="shared" si="44"/>
        <v>0.23</v>
      </c>
      <c r="AF163" s="349">
        <v>0.04</v>
      </c>
      <c r="AG163" s="349">
        <v>0.04</v>
      </c>
      <c r="AH163" s="349">
        <v>0.15</v>
      </c>
      <c r="AI163" s="349">
        <v>0.15</v>
      </c>
      <c r="AJ163" s="349">
        <v>0.15</v>
      </c>
      <c r="AK163" s="350">
        <f t="shared" si="45"/>
        <v>0.53</v>
      </c>
      <c r="AL163" s="350">
        <v>0.03</v>
      </c>
      <c r="AM163" s="350">
        <v>0.2</v>
      </c>
      <c r="AN163" s="349">
        <v>0.04</v>
      </c>
      <c r="AO163" s="349">
        <v>0.14</v>
      </c>
      <c r="AP163" s="350">
        <f t="shared" si="46"/>
        <v>0.18</v>
      </c>
      <c r="AQ163" s="349">
        <v>0.16</v>
      </c>
      <c r="AR163" s="349">
        <v>0.16</v>
      </c>
      <c r="AS163" s="350">
        <f t="shared" si="47"/>
        <v>0.32</v>
      </c>
      <c r="AT163" s="349">
        <v>0.13</v>
      </c>
      <c r="AU163" s="375">
        <v>0.28</v>
      </c>
      <c r="AV163" s="350">
        <f t="shared" si="48"/>
        <v>0.41</v>
      </c>
      <c r="AW163" s="349">
        <v>0.29</v>
      </c>
      <c r="AX163" s="349">
        <v>0.39</v>
      </c>
      <c r="AY163" s="349">
        <v>0.8</v>
      </c>
      <c r="AZ163" s="349">
        <v>0.76</v>
      </c>
      <c r="BA163" s="349">
        <v>0.49</v>
      </c>
      <c r="BB163" s="349">
        <v>0.49</v>
      </c>
      <c r="BC163" s="349">
        <v>0.1</v>
      </c>
      <c r="BD163" s="349">
        <v>0.43</v>
      </c>
      <c r="BE163" s="349">
        <v>0.98</v>
      </c>
      <c r="BF163" s="349">
        <v>0.39</v>
      </c>
      <c r="BG163" s="349">
        <v>0.44</v>
      </c>
      <c r="BH163" s="349">
        <v>0.98</v>
      </c>
      <c r="BI163" s="350">
        <f t="shared" si="49"/>
        <v>6.54</v>
      </c>
      <c r="BJ163" s="350">
        <v>2.89</v>
      </c>
      <c r="BK163" s="350">
        <v>0.3</v>
      </c>
      <c r="BL163" s="349">
        <v>1.35</v>
      </c>
      <c r="BM163" s="349">
        <v>0.17</v>
      </c>
      <c r="BN163" s="349">
        <v>0.3</v>
      </c>
      <c r="BO163" s="349">
        <v>0.14</v>
      </c>
      <c r="BP163" s="350">
        <f t="shared" si="50"/>
        <v>1.96</v>
      </c>
      <c r="BQ163" s="349">
        <v>0.11</v>
      </c>
      <c r="BR163" s="349">
        <v>0.11</v>
      </c>
      <c r="BS163" s="349">
        <v>0.54</v>
      </c>
      <c r="BT163" s="349">
        <v>0.56</v>
      </c>
      <c r="BU163" s="349">
        <v>0.2</v>
      </c>
      <c r="BV163" s="350">
        <f t="shared" si="51"/>
        <v>1.52</v>
      </c>
      <c r="BW163" s="349">
        <v>0.88</v>
      </c>
      <c r="BX163" s="349">
        <v>0.54</v>
      </c>
      <c r="BY163" s="349">
        <v>0.14</v>
      </c>
      <c r="BZ163" s="349">
        <v>0.44</v>
      </c>
      <c r="CA163" s="350">
        <f t="shared" si="52"/>
        <v>2</v>
      </c>
      <c r="CB163" s="349">
        <v>0.28</v>
      </c>
      <c r="CC163" s="349">
        <v>4.24</v>
      </c>
      <c r="CD163" s="350">
        <f t="shared" si="53"/>
        <v>4.52</v>
      </c>
      <c r="CE163" s="350">
        <v>0.09</v>
      </c>
      <c r="CF163" s="350">
        <v>0.02</v>
      </c>
      <c r="CG163" s="349">
        <v>1.09</v>
      </c>
      <c r="CH163" s="349">
        <v>2.47</v>
      </c>
      <c r="CI163" s="349">
        <v>4.47</v>
      </c>
      <c r="CJ163" s="349">
        <v>1.2</v>
      </c>
      <c r="CK163" s="349">
        <v>0.8</v>
      </c>
      <c r="CL163" s="350">
        <f t="shared" si="54"/>
        <v>10.03</v>
      </c>
      <c r="CM163" s="349">
        <v>1.5</v>
      </c>
      <c r="CN163" s="349">
        <v>1.49</v>
      </c>
      <c r="CO163" s="350">
        <f t="shared" si="55"/>
        <v>2.99</v>
      </c>
      <c r="CP163" s="373">
        <f t="shared" si="56"/>
        <v>36.56</v>
      </c>
      <c r="CQ163" s="350">
        <f t="shared" si="57"/>
        <v>43.14</v>
      </c>
      <c r="CR163" s="292"/>
      <c r="CS163" s="292"/>
      <c r="CT163" s="292"/>
    </row>
    <row r="164" spans="1:98" s="2" customFormat="1" ht="12.75">
      <c r="A164" s="246">
        <v>156</v>
      </c>
      <c r="B164" s="235" t="str">
        <f>Характеристика!B169</f>
        <v>Южная 6</v>
      </c>
      <c r="C164" s="266">
        <v>2151.6</v>
      </c>
      <c r="D164" s="74">
        <v>0.04</v>
      </c>
      <c r="E164" s="348">
        <v>0.06</v>
      </c>
      <c r="F164" s="349">
        <v>0.08</v>
      </c>
      <c r="G164" s="350">
        <f t="shared" si="39"/>
        <v>0.18</v>
      </c>
      <c r="H164" s="350">
        <v>0.14</v>
      </c>
      <c r="I164" s="349">
        <v>0.12</v>
      </c>
      <c r="J164" s="74">
        <v>0.04</v>
      </c>
      <c r="K164" s="349">
        <v>0.13</v>
      </c>
      <c r="L164" s="350">
        <f t="shared" si="40"/>
        <v>0.29</v>
      </c>
      <c r="M164" s="349">
        <v>0.05</v>
      </c>
      <c r="N164" s="349">
        <v>0.05</v>
      </c>
      <c r="O164" s="349">
        <v>0.05</v>
      </c>
      <c r="P164" s="349">
        <v>0.13</v>
      </c>
      <c r="Q164" s="350">
        <f t="shared" si="41"/>
        <v>0.28</v>
      </c>
      <c r="R164" s="349">
        <v>0.14</v>
      </c>
      <c r="S164" s="349">
        <v>0.13</v>
      </c>
      <c r="T164" s="350">
        <f t="shared" si="42"/>
        <v>0.27</v>
      </c>
      <c r="U164" s="349">
        <v>0.06</v>
      </c>
      <c r="V164" s="349">
        <v>0.02</v>
      </c>
      <c r="W164" s="349">
        <v>0.02</v>
      </c>
      <c r="X164" s="349">
        <v>0.12</v>
      </c>
      <c r="Y164" s="349">
        <v>0.21</v>
      </c>
      <c r="Z164" s="349">
        <v>0.14</v>
      </c>
      <c r="AA164" s="350">
        <f t="shared" si="43"/>
        <v>0.57</v>
      </c>
      <c r="AB164" s="349">
        <v>0.02</v>
      </c>
      <c r="AC164" s="349">
        <v>0.05</v>
      </c>
      <c r="AD164" s="349">
        <v>0.15</v>
      </c>
      <c r="AE164" s="350">
        <f t="shared" si="44"/>
        <v>0.22</v>
      </c>
      <c r="AF164" s="349">
        <v>0.04</v>
      </c>
      <c r="AG164" s="349">
        <v>0.04</v>
      </c>
      <c r="AH164" s="349">
        <v>0.14</v>
      </c>
      <c r="AI164" s="349">
        <v>0.14</v>
      </c>
      <c r="AJ164" s="349">
        <v>0.14</v>
      </c>
      <c r="AK164" s="350">
        <f t="shared" si="45"/>
        <v>0.5</v>
      </c>
      <c r="AL164" s="350">
        <v>0.03</v>
      </c>
      <c r="AM164" s="350">
        <v>0.19</v>
      </c>
      <c r="AN164" s="349">
        <v>0.04</v>
      </c>
      <c r="AO164" s="349">
        <v>0.13</v>
      </c>
      <c r="AP164" s="350">
        <f t="shared" si="46"/>
        <v>0.17</v>
      </c>
      <c r="AQ164" s="349">
        <v>0.16</v>
      </c>
      <c r="AR164" s="349">
        <v>0.16</v>
      </c>
      <c r="AS164" s="350">
        <f t="shared" si="47"/>
        <v>0.32</v>
      </c>
      <c r="AT164" s="349">
        <v>0.13</v>
      </c>
      <c r="AU164" s="349">
        <v>0.27</v>
      </c>
      <c r="AV164" s="350">
        <f t="shared" si="48"/>
        <v>0.4</v>
      </c>
      <c r="AW164" s="349">
        <v>0.25</v>
      </c>
      <c r="AX164" s="349">
        <v>0.35</v>
      </c>
      <c r="AY164" s="349">
        <v>0.75</v>
      </c>
      <c r="AZ164" s="349">
        <v>0.71</v>
      </c>
      <c r="BA164" s="349">
        <v>0.45</v>
      </c>
      <c r="BB164" s="349">
        <v>0.45</v>
      </c>
      <c r="BC164" s="349">
        <v>0.1</v>
      </c>
      <c r="BD164" s="349">
        <v>0.39</v>
      </c>
      <c r="BE164" s="349">
        <v>0.9</v>
      </c>
      <c r="BF164" s="349">
        <v>0.35</v>
      </c>
      <c r="BG164" s="349">
        <v>0.4</v>
      </c>
      <c r="BH164" s="349">
        <v>0.9</v>
      </c>
      <c r="BI164" s="350">
        <f t="shared" si="49"/>
        <v>6</v>
      </c>
      <c r="BJ164" s="350">
        <v>2.89</v>
      </c>
      <c r="BK164" s="350">
        <v>0.3</v>
      </c>
      <c r="BL164" s="349">
        <v>1.39</v>
      </c>
      <c r="BM164" s="349">
        <v>0.17</v>
      </c>
      <c r="BN164" s="349">
        <v>0.3</v>
      </c>
      <c r="BO164" s="349">
        <v>0.15</v>
      </c>
      <c r="BP164" s="350">
        <f t="shared" si="50"/>
        <v>2.01</v>
      </c>
      <c r="BQ164" s="349">
        <v>0.1</v>
      </c>
      <c r="BR164" s="349">
        <v>0.1</v>
      </c>
      <c r="BS164" s="349">
        <v>0.51</v>
      </c>
      <c r="BT164" s="349">
        <v>0.57</v>
      </c>
      <c r="BU164" s="349">
        <v>0.2</v>
      </c>
      <c r="BV164" s="350">
        <f t="shared" si="51"/>
        <v>1.48</v>
      </c>
      <c r="BW164" s="349">
        <v>0.83</v>
      </c>
      <c r="BX164" s="349">
        <v>0.51</v>
      </c>
      <c r="BY164" s="349">
        <v>0.15</v>
      </c>
      <c r="BZ164" s="349">
        <v>0.41</v>
      </c>
      <c r="CA164" s="350">
        <f t="shared" si="52"/>
        <v>1.9</v>
      </c>
      <c r="CB164" s="349">
        <v>0.32</v>
      </c>
      <c r="CC164" s="349">
        <v>4.75</v>
      </c>
      <c r="CD164" s="350">
        <f t="shared" si="53"/>
        <v>5.07</v>
      </c>
      <c r="CE164" s="350">
        <v>0.08</v>
      </c>
      <c r="CF164" s="350">
        <v>0.02</v>
      </c>
      <c r="CG164" s="349">
        <v>1.09</v>
      </c>
      <c r="CH164" s="349">
        <v>2.5</v>
      </c>
      <c r="CI164" s="349">
        <v>4.5</v>
      </c>
      <c r="CJ164" s="349">
        <v>1.2</v>
      </c>
      <c r="CK164" s="349">
        <v>0.8</v>
      </c>
      <c r="CL164" s="350">
        <f t="shared" si="54"/>
        <v>10.09</v>
      </c>
      <c r="CM164" s="349">
        <v>1.5</v>
      </c>
      <c r="CN164" s="349">
        <v>1.49</v>
      </c>
      <c r="CO164" s="350">
        <f t="shared" si="55"/>
        <v>2.99</v>
      </c>
      <c r="CP164" s="373">
        <f t="shared" si="56"/>
        <v>36.39</v>
      </c>
      <c r="CQ164" s="350">
        <f t="shared" si="57"/>
        <v>42.94</v>
      </c>
      <c r="CR164" s="292"/>
      <c r="CS164" s="292"/>
      <c r="CT164" s="292"/>
    </row>
    <row r="165" spans="1:98" s="2" customFormat="1" ht="12.75">
      <c r="A165" s="246">
        <v>157</v>
      </c>
      <c r="B165" s="235" t="str">
        <f>Характеристика!B170</f>
        <v>Южная 8 </v>
      </c>
      <c r="C165" s="266">
        <v>2171.9</v>
      </c>
      <c r="D165" s="74">
        <v>0.04</v>
      </c>
      <c r="E165" s="348">
        <v>0.06</v>
      </c>
      <c r="F165" s="349">
        <v>0.08</v>
      </c>
      <c r="G165" s="350">
        <f t="shared" si="39"/>
        <v>0.18</v>
      </c>
      <c r="H165" s="350">
        <v>0.14</v>
      </c>
      <c r="I165" s="349">
        <v>0.12</v>
      </c>
      <c r="J165" s="74">
        <v>0.04</v>
      </c>
      <c r="K165" s="349">
        <v>0.13</v>
      </c>
      <c r="L165" s="350">
        <f t="shared" si="40"/>
        <v>0.29</v>
      </c>
      <c r="M165" s="349">
        <v>0.05</v>
      </c>
      <c r="N165" s="349">
        <v>0.05</v>
      </c>
      <c r="O165" s="349">
        <v>0.05</v>
      </c>
      <c r="P165" s="349">
        <v>0.13</v>
      </c>
      <c r="Q165" s="350">
        <f t="shared" si="41"/>
        <v>0.28</v>
      </c>
      <c r="R165" s="349">
        <v>0.14</v>
      </c>
      <c r="S165" s="349">
        <v>0.13</v>
      </c>
      <c r="T165" s="350">
        <f t="shared" si="42"/>
        <v>0.27</v>
      </c>
      <c r="U165" s="349">
        <v>0.06</v>
      </c>
      <c r="V165" s="349">
        <v>0.02</v>
      </c>
      <c r="W165" s="349">
        <v>0.02</v>
      </c>
      <c r="X165" s="349">
        <v>0.12</v>
      </c>
      <c r="Y165" s="349">
        <v>0.1</v>
      </c>
      <c r="Z165" s="349">
        <v>0.14</v>
      </c>
      <c r="AA165" s="350">
        <f t="shared" si="43"/>
        <v>0.46</v>
      </c>
      <c r="AB165" s="349">
        <v>0.02</v>
      </c>
      <c r="AC165" s="349">
        <v>0.05</v>
      </c>
      <c r="AD165" s="349">
        <v>0.15</v>
      </c>
      <c r="AE165" s="350">
        <f t="shared" si="44"/>
        <v>0.22</v>
      </c>
      <c r="AF165" s="349">
        <v>0.04</v>
      </c>
      <c r="AG165" s="349">
        <v>0.04</v>
      </c>
      <c r="AH165" s="349">
        <v>0.14</v>
      </c>
      <c r="AI165" s="349">
        <v>0.14</v>
      </c>
      <c r="AJ165" s="349">
        <v>0.14</v>
      </c>
      <c r="AK165" s="350">
        <f t="shared" si="45"/>
        <v>0.5</v>
      </c>
      <c r="AL165" s="350">
        <v>0.03</v>
      </c>
      <c r="AM165" s="350">
        <v>0.19</v>
      </c>
      <c r="AN165" s="349">
        <v>0.04</v>
      </c>
      <c r="AO165" s="349">
        <v>0.13</v>
      </c>
      <c r="AP165" s="350">
        <f t="shared" si="46"/>
        <v>0.17</v>
      </c>
      <c r="AQ165" s="349">
        <v>0.16</v>
      </c>
      <c r="AR165" s="349">
        <v>0.16</v>
      </c>
      <c r="AS165" s="350">
        <f t="shared" si="47"/>
        <v>0.32</v>
      </c>
      <c r="AT165" s="349">
        <v>0.13</v>
      </c>
      <c r="AU165" s="349">
        <v>0.27</v>
      </c>
      <c r="AV165" s="350">
        <f t="shared" si="48"/>
        <v>0.4</v>
      </c>
      <c r="AW165" s="349">
        <v>0.24</v>
      </c>
      <c r="AX165" s="349">
        <v>0.34</v>
      </c>
      <c r="AY165" s="349">
        <v>0.74</v>
      </c>
      <c r="AZ165" s="349">
        <v>0.7</v>
      </c>
      <c r="BA165" s="349">
        <v>0.44</v>
      </c>
      <c r="BB165" s="349">
        <v>0.44</v>
      </c>
      <c r="BC165" s="349">
        <v>0.1</v>
      </c>
      <c r="BD165" s="349">
        <v>0.38</v>
      </c>
      <c r="BE165" s="349">
        <v>0.9</v>
      </c>
      <c r="BF165" s="349">
        <v>0.34</v>
      </c>
      <c r="BG165" s="349">
        <v>0.39</v>
      </c>
      <c r="BH165" s="349">
        <v>0.9</v>
      </c>
      <c r="BI165" s="350">
        <f t="shared" si="49"/>
        <v>5.91</v>
      </c>
      <c r="BJ165" s="350">
        <v>2.89</v>
      </c>
      <c r="BK165" s="350">
        <v>0.3</v>
      </c>
      <c r="BL165" s="349">
        <v>1.5</v>
      </c>
      <c r="BM165" s="349">
        <v>0.17</v>
      </c>
      <c r="BN165" s="349">
        <v>0.3</v>
      </c>
      <c r="BO165" s="349">
        <v>0.5</v>
      </c>
      <c r="BP165" s="350">
        <f t="shared" si="50"/>
        <v>2.47</v>
      </c>
      <c r="BQ165" s="349">
        <v>0.1</v>
      </c>
      <c r="BR165" s="349">
        <v>0.1</v>
      </c>
      <c r="BS165" s="349">
        <v>0.5</v>
      </c>
      <c r="BT165" s="349">
        <v>0.56</v>
      </c>
      <c r="BU165" s="349">
        <v>0.2</v>
      </c>
      <c r="BV165" s="350">
        <f t="shared" si="51"/>
        <v>1.46</v>
      </c>
      <c r="BW165" s="349">
        <v>0.82</v>
      </c>
      <c r="BX165" s="349">
        <v>0.5</v>
      </c>
      <c r="BY165" s="349">
        <v>0.14</v>
      </c>
      <c r="BZ165" s="349">
        <v>0.4</v>
      </c>
      <c r="CA165" s="350">
        <f t="shared" si="52"/>
        <v>1.86</v>
      </c>
      <c r="CB165" s="349">
        <v>0.22</v>
      </c>
      <c r="CC165" s="349">
        <v>5.17</v>
      </c>
      <c r="CD165" s="350">
        <f t="shared" si="53"/>
        <v>5.39</v>
      </c>
      <c r="CE165" s="350">
        <v>0.08</v>
      </c>
      <c r="CF165" s="350">
        <v>0.02</v>
      </c>
      <c r="CG165" s="349">
        <v>1.09</v>
      </c>
      <c r="CH165" s="349">
        <v>3.8</v>
      </c>
      <c r="CI165" s="349">
        <v>4.8</v>
      </c>
      <c r="CJ165" s="349">
        <v>1.2</v>
      </c>
      <c r="CK165" s="349">
        <v>0.8</v>
      </c>
      <c r="CL165" s="350">
        <f t="shared" si="54"/>
        <v>11.69</v>
      </c>
      <c r="CM165" s="349">
        <v>1.5</v>
      </c>
      <c r="CN165" s="349">
        <v>1.49</v>
      </c>
      <c r="CO165" s="350">
        <f t="shared" si="55"/>
        <v>2.99</v>
      </c>
      <c r="CP165" s="373">
        <f t="shared" si="56"/>
        <v>38.51</v>
      </c>
      <c r="CQ165" s="350">
        <f t="shared" si="57"/>
        <v>45.44</v>
      </c>
      <c r="CR165" s="292"/>
      <c r="CS165" s="292"/>
      <c r="CT165" s="292"/>
    </row>
    <row r="166" spans="1:98" s="2" customFormat="1" ht="12.75">
      <c r="A166" s="246">
        <v>158</v>
      </c>
      <c r="B166" s="235" t="str">
        <f>Характеристика!B171</f>
        <v>Южная 10 </v>
      </c>
      <c r="C166" s="266">
        <v>2155.6</v>
      </c>
      <c r="D166" s="74">
        <v>0.04</v>
      </c>
      <c r="E166" s="348">
        <v>0.06</v>
      </c>
      <c r="F166" s="349">
        <v>0.08</v>
      </c>
      <c r="G166" s="350">
        <f t="shared" si="39"/>
        <v>0.18</v>
      </c>
      <c r="H166" s="350">
        <v>0.14</v>
      </c>
      <c r="I166" s="349">
        <v>0.12</v>
      </c>
      <c r="J166" s="74">
        <v>0.04</v>
      </c>
      <c r="K166" s="349">
        <v>0.13</v>
      </c>
      <c r="L166" s="350">
        <f t="shared" si="40"/>
        <v>0.29</v>
      </c>
      <c r="M166" s="349">
        <v>0.05</v>
      </c>
      <c r="N166" s="349">
        <v>0.05</v>
      </c>
      <c r="O166" s="349">
        <v>0.05</v>
      </c>
      <c r="P166" s="349">
        <v>0.13</v>
      </c>
      <c r="Q166" s="350">
        <f t="shared" si="41"/>
        <v>0.28</v>
      </c>
      <c r="R166" s="349">
        <v>0.14</v>
      </c>
      <c r="S166" s="349">
        <v>0.13</v>
      </c>
      <c r="T166" s="350">
        <f t="shared" si="42"/>
        <v>0.27</v>
      </c>
      <c r="U166" s="349">
        <v>0.06</v>
      </c>
      <c r="V166" s="349">
        <v>0.02</v>
      </c>
      <c r="W166" s="349">
        <v>0.02</v>
      </c>
      <c r="X166" s="349">
        <v>0.12</v>
      </c>
      <c r="Y166" s="349">
        <v>0.1</v>
      </c>
      <c r="Z166" s="349">
        <v>0.14</v>
      </c>
      <c r="AA166" s="350">
        <f t="shared" si="43"/>
        <v>0.46</v>
      </c>
      <c r="AB166" s="349">
        <v>0.02</v>
      </c>
      <c r="AC166" s="349">
        <v>0.05</v>
      </c>
      <c r="AD166" s="349">
        <v>0.15</v>
      </c>
      <c r="AE166" s="350">
        <f t="shared" si="44"/>
        <v>0.22</v>
      </c>
      <c r="AF166" s="349">
        <v>0.04</v>
      </c>
      <c r="AG166" s="349">
        <v>0.04</v>
      </c>
      <c r="AH166" s="349">
        <v>0.14</v>
      </c>
      <c r="AI166" s="349">
        <v>0.14</v>
      </c>
      <c r="AJ166" s="349">
        <v>0.14</v>
      </c>
      <c r="AK166" s="350">
        <f t="shared" si="45"/>
        <v>0.5</v>
      </c>
      <c r="AL166" s="350">
        <v>0.03</v>
      </c>
      <c r="AM166" s="350">
        <v>0.19</v>
      </c>
      <c r="AN166" s="349">
        <v>0.04</v>
      </c>
      <c r="AO166" s="349">
        <v>0.13</v>
      </c>
      <c r="AP166" s="350">
        <f t="shared" si="46"/>
        <v>0.17</v>
      </c>
      <c r="AQ166" s="349">
        <v>0.16</v>
      </c>
      <c r="AR166" s="349">
        <v>0.16</v>
      </c>
      <c r="AS166" s="350">
        <f t="shared" si="47"/>
        <v>0.32</v>
      </c>
      <c r="AT166" s="349">
        <v>0.13</v>
      </c>
      <c r="AU166" s="349">
        <v>0.27</v>
      </c>
      <c r="AV166" s="350">
        <f t="shared" si="48"/>
        <v>0.4</v>
      </c>
      <c r="AW166" s="349">
        <v>0.24</v>
      </c>
      <c r="AX166" s="349">
        <v>0.34</v>
      </c>
      <c r="AY166" s="349">
        <v>0.75</v>
      </c>
      <c r="AZ166" s="349">
        <v>0.71</v>
      </c>
      <c r="BA166" s="349">
        <v>0.44</v>
      </c>
      <c r="BB166" s="349">
        <v>0.44</v>
      </c>
      <c r="BC166" s="349">
        <v>0.1</v>
      </c>
      <c r="BD166" s="349">
        <v>0.38</v>
      </c>
      <c r="BE166" s="349">
        <v>0.88</v>
      </c>
      <c r="BF166" s="349">
        <v>0.34</v>
      </c>
      <c r="BG166" s="349">
        <v>0.39</v>
      </c>
      <c r="BH166" s="349">
        <v>0.88</v>
      </c>
      <c r="BI166" s="350">
        <f t="shared" si="49"/>
        <v>5.89</v>
      </c>
      <c r="BJ166" s="350">
        <v>2.89</v>
      </c>
      <c r="BK166" s="350">
        <v>0.3</v>
      </c>
      <c r="BL166" s="349">
        <v>1.51</v>
      </c>
      <c r="BM166" s="349">
        <v>0.17</v>
      </c>
      <c r="BN166" s="349">
        <v>0.3</v>
      </c>
      <c r="BO166" s="349">
        <v>0.49</v>
      </c>
      <c r="BP166" s="350">
        <f t="shared" si="50"/>
        <v>2.47</v>
      </c>
      <c r="BQ166" s="349">
        <v>0.1</v>
      </c>
      <c r="BR166" s="349">
        <v>0.1</v>
      </c>
      <c r="BS166" s="349">
        <v>0.51</v>
      </c>
      <c r="BT166" s="349">
        <v>0.57</v>
      </c>
      <c r="BU166" s="349">
        <v>0.2</v>
      </c>
      <c r="BV166" s="350">
        <f t="shared" si="51"/>
        <v>1.48</v>
      </c>
      <c r="BW166" s="349">
        <v>0.83</v>
      </c>
      <c r="BX166" s="349">
        <v>0.51</v>
      </c>
      <c r="BY166" s="349">
        <v>0.15</v>
      </c>
      <c r="BZ166" s="349">
        <v>0.41</v>
      </c>
      <c r="CA166" s="350">
        <f t="shared" si="52"/>
        <v>1.9</v>
      </c>
      <c r="CB166" s="349">
        <v>0.23</v>
      </c>
      <c r="CC166" s="349">
        <v>4.97</v>
      </c>
      <c r="CD166" s="350">
        <f t="shared" si="53"/>
        <v>5.2</v>
      </c>
      <c r="CE166" s="350">
        <v>0.08</v>
      </c>
      <c r="CF166" s="350">
        <v>0.02</v>
      </c>
      <c r="CG166" s="349">
        <v>1.09</v>
      </c>
      <c r="CH166" s="349">
        <v>3.84</v>
      </c>
      <c r="CI166" s="349">
        <v>5.85</v>
      </c>
      <c r="CJ166" s="349">
        <v>1.2</v>
      </c>
      <c r="CK166" s="349">
        <v>0.8</v>
      </c>
      <c r="CL166" s="350">
        <f t="shared" si="54"/>
        <v>12.78</v>
      </c>
      <c r="CM166" s="349">
        <v>1.5</v>
      </c>
      <c r="CN166" s="349">
        <v>1.49</v>
      </c>
      <c r="CO166" s="350">
        <f t="shared" si="55"/>
        <v>2.99</v>
      </c>
      <c r="CP166" s="373">
        <f t="shared" si="56"/>
        <v>39.45</v>
      </c>
      <c r="CQ166" s="350">
        <f t="shared" si="57"/>
        <v>46.55</v>
      </c>
      <c r="CR166" s="292"/>
      <c r="CS166" s="292"/>
      <c r="CT166" s="292"/>
    </row>
    <row r="167" spans="1:176" s="244" customFormat="1" ht="12.75">
      <c r="A167" s="246">
        <v>159</v>
      </c>
      <c r="B167" s="235" t="str">
        <f>Характеристика!B172</f>
        <v>Тевлянто 6</v>
      </c>
      <c r="C167" s="266">
        <v>1926.3</v>
      </c>
      <c r="D167" s="74">
        <v>0.05</v>
      </c>
      <c r="E167" s="348">
        <v>0.06</v>
      </c>
      <c r="F167" s="349">
        <v>0.09</v>
      </c>
      <c r="G167" s="350">
        <f t="shared" si="39"/>
        <v>0.2</v>
      </c>
      <c r="H167" s="350">
        <v>0.15</v>
      </c>
      <c r="I167" s="349">
        <v>0.12</v>
      </c>
      <c r="J167" s="74">
        <v>0.05</v>
      </c>
      <c r="K167" s="349">
        <v>0.14</v>
      </c>
      <c r="L167" s="350">
        <f t="shared" si="40"/>
        <v>0.31</v>
      </c>
      <c r="M167" s="349">
        <v>0.06</v>
      </c>
      <c r="N167" s="349">
        <v>0.06</v>
      </c>
      <c r="O167" s="349">
        <v>0.06</v>
      </c>
      <c r="P167" s="349">
        <v>0.14</v>
      </c>
      <c r="Q167" s="350">
        <f t="shared" si="41"/>
        <v>0.32</v>
      </c>
      <c r="R167" s="349">
        <v>0.15</v>
      </c>
      <c r="S167" s="349">
        <v>0.14</v>
      </c>
      <c r="T167" s="350">
        <f t="shared" si="42"/>
        <v>0.29</v>
      </c>
      <c r="U167" s="349">
        <v>0.06</v>
      </c>
      <c r="V167" s="349">
        <v>0.02</v>
      </c>
      <c r="W167" s="349">
        <v>0.02</v>
      </c>
      <c r="X167" s="349">
        <v>0.12</v>
      </c>
      <c r="Y167" s="349">
        <v>0.24</v>
      </c>
      <c r="Z167" s="349">
        <v>0.15</v>
      </c>
      <c r="AA167" s="350">
        <f t="shared" si="43"/>
        <v>0.61</v>
      </c>
      <c r="AB167" s="349">
        <v>0.02</v>
      </c>
      <c r="AC167" s="349">
        <v>0.06</v>
      </c>
      <c r="AD167" s="349">
        <v>0.16</v>
      </c>
      <c r="AE167" s="350">
        <f t="shared" si="44"/>
        <v>0.24</v>
      </c>
      <c r="AF167" s="349">
        <v>0.04</v>
      </c>
      <c r="AG167" s="349">
        <v>0.04</v>
      </c>
      <c r="AH167" s="349">
        <v>0.15</v>
      </c>
      <c r="AI167" s="349">
        <v>0.15</v>
      </c>
      <c r="AJ167" s="349">
        <v>0.15</v>
      </c>
      <c r="AK167" s="350">
        <f t="shared" si="45"/>
        <v>0.53</v>
      </c>
      <c r="AL167" s="350">
        <v>0.03</v>
      </c>
      <c r="AM167" s="350">
        <v>0.21</v>
      </c>
      <c r="AN167" s="349">
        <v>0.04</v>
      </c>
      <c r="AO167" s="349">
        <v>0.14</v>
      </c>
      <c r="AP167" s="350">
        <f t="shared" si="46"/>
        <v>0.18</v>
      </c>
      <c r="AQ167" s="349">
        <v>0.16</v>
      </c>
      <c r="AR167" s="349">
        <v>0.16</v>
      </c>
      <c r="AS167" s="350">
        <f t="shared" si="47"/>
        <v>0.32</v>
      </c>
      <c r="AT167" s="349">
        <v>0.13</v>
      </c>
      <c r="AU167" s="349">
        <v>0.31</v>
      </c>
      <c r="AV167" s="350">
        <f t="shared" si="48"/>
        <v>0.44</v>
      </c>
      <c r="AW167" s="349">
        <v>0.34</v>
      </c>
      <c r="AX167" s="349">
        <v>0.44</v>
      </c>
      <c r="AY167" s="349">
        <v>0.72</v>
      </c>
      <c r="AZ167" s="349">
        <v>0.68</v>
      </c>
      <c r="BA167" s="349">
        <v>0.54</v>
      </c>
      <c r="BB167" s="349">
        <v>0.54</v>
      </c>
      <c r="BC167" s="349">
        <v>0.1</v>
      </c>
      <c r="BD167" s="349">
        <v>0.48</v>
      </c>
      <c r="BE167" s="349">
        <v>1.08</v>
      </c>
      <c r="BF167" s="349">
        <v>0.44</v>
      </c>
      <c r="BG167" s="349">
        <v>0.49</v>
      </c>
      <c r="BH167" s="349">
        <v>1.08</v>
      </c>
      <c r="BI167" s="350">
        <f t="shared" si="49"/>
        <v>6.93</v>
      </c>
      <c r="BJ167" s="350">
        <v>2.89</v>
      </c>
      <c r="BK167" s="350">
        <v>0.3</v>
      </c>
      <c r="BL167" s="349">
        <v>1.4</v>
      </c>
      <c r="BM167" s="349">
        <v>0.17</v>
      </c>
      <c r="BN167" s="349">
        <v>0.3</v>
      </c>
      <c r="BO167" s="349">
        <v>0.19</v>
      </c>
      <c r="BP167" s="350">
        <f t="shared" si="50"/>
        <v>2.06</v>
      </c>
      <c r="BQ167" s="349">
        <v>0.11</v>
      </c>
      <c r="BR167" s="349">
        <v>0.11</v>
      </c>
      <c r="BS167" s="349">
        <v>0.48</v>
      </c>
      <c r="BT167" s="349">
        <v>0.57</v>
      </c>
      <c r="BU167" s="349">
        <v>0.2</v>
      </c>
      <c r="BV167" s="350">
        <f t="shared" si="51"/>
        <v>1.47</v>
      </c>
      <c r="BW167" s="349">
        <v>0.8</v>
      </c>
      <c r="BX167" s="349">
        <v>0.48</v>
      </c>
      <c r="BY167" s="349">
        <v>0.15</v>
      </c>
      <c r="BZ167" s="349">
        <v>0.38</v>
      </c>
      <c r="CA167" s="350">
        <f t="shared" si="52"/>
        <v>1.81</v>
      </c>
      <c r="CB167" s="349">
        <v>0.2</v>
      </c>
      <c r="CC167" s="349">
        <v>5.24</v>
      </c>
      <c r="CD167" s="350">
        <f t="shared" si="53"/>
        <v>5.44</v>
      </c>
      <c r="CE167" s="350">
        <v>0.09</v>
      </c>
      <c r="CF167" s="350">
        <v>0.02</v>
      </c>
      <c r="CG167" s="349">
        <v>1.09</v>
      </c>
      <c r="CH167" s="349">
        <v>2.62</v>
      </c>
      <c r="CI167" s="349">
        <v>4.62</v>
      </c>
      <c r="CJ167" s="349">
        <v>1.2</v>
      </c>
      <c r="CK167" s="349">
        <v>0.8</v>
      </c>
      <c r="CL167" s="350">
        <f t="shared" si="54"/>
        <v>10.33</v>
      </c>
      <c r="CM167" s="349">
        <v>1.5</v>
      </c>
      <c r="CN167" s="349">
        <v>1.49</v>
      </c>
      <c r="CO167" s="350">
        <f t="shared" si="55"/>
        <v>2.99</v>
      </c>
      <c r="CP167" s="373">
        <f t="shared" si="56"/>
        <v>38.16</v>
      </c>
      <c r="CQ167" s="350">
        <f t="shared" si="57"/>
        <v>45.03</v>
      </c>
      <c r="CR167" s="292"/>
      <c r="CS167" s="292"/>
      <c r="CT167" s="29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</row>
    <row r="168" spans="1:98" s="2" customFormat="1" ht="12.75">
      <c r="A168" s="246">
        <v>160</v>
      </c>
      <c r="B168" s="235" t="str">
        <f>Характеристика!B173</f>
        <v>Отке  13</v>
      </c>
      <c r="C168" s="266">
        <v>1947.4</v>
      </c>
      <c r="D168" s="74">
        <v>0.05</v>
      </c>
      <c r="E168" s="348">
        <v>0.06</v>
      </c>
      <c r="F168" s="349">
        <v>0.09</v>
      </c>
      <c r="G168" s="350">
        <f t="shared" si="39"/>
        <v>0.2</v>
      </c>
      <c r="H168" s="350">
        <v>0.15</v>
      </c>
      <c r="I168" s="349">
        <v>0.12</v>
      </c>
      <c r="J168" s="74">
        <v>0.05</v>
      </c>
      <c r="K168" s="349">
        <v>0.14</v>
      </c>
      <c r="L168" s="350">
        <f t="shared" si="40"/>
        <v>0.31</v>
      </c>
      <c r="M168" s="349">
        <v>0.06</v>
      </c>
      <c r="N168" s="349">
        <v>0.06</v>
      </c>
      <c r="O168" s="349">
        <v>0.06</v>
      </c>
      <c r="P168" s="349">
        <v>0.14</v>
      </c>
      <c r="Q168" s="350">
        <f t="shared" si="41"/>
        <v>0.32</v>
      </c>
      <c r="R168" s="349">
        <v>0.15</v>
      </c>
      <c r="S168" s="349">
        <v>0.14</v>
      </c>
      <c r="T168" s="350">
        <f t="shared" si="42"/>
        <v>0.29</v>
      </c>
      <c r="U168" s="349">
        <v>0.06</v>
      </c>
      <c r="V168" s="349">
        <v>0.02</v>
      </c>
      <c r="W168" s="349">
        <v>0.02</v>
      </c>
      <c r="X168" s="349">
        <v>0.12</v>
      </c>
      <c r="Y168" s="349">
        <v>0.24</v>
      </c>
      <c r="Z168" s="349">
        <v>0.15</v>
      </c>
      <c r="AA168" s="350">
        <f t="shared" si="43"/>
        <v>0.61</v>
      </c>
      <c r="AB168" s="349">
        <v>0.02</v>
      </c>
      <c r="AC168" s="349">
        <v>0.06</v>
      </c>
      <c r="AD168" s="349">
        <v>0.16</v>
      </c>
      <c r="AE168" s="350">
        <f t="shared" si="44"/>
        <v>0.24</v>
      </c>
      <c r="AF168" s="349">
        <v>0.04</v>
      </c>
      <c r="AG168" s="349">
        <v>0.04</v>
      </c>
      <c r="AH168" s="349">
        <v>0.15</v>
      </c>
      <c r="AI168" s="349">
        <v>0.15</v>
      </c>
      <c r="AJ168" s="349">
        <v>0.15</v>
      </c>
      <c r="AK168" s="350">
        <f t="shared" si="45"/>
        <v>0.53</v>
      </c>
      <c r="AL168" s="350">
        <v>0.03</v>
      </c>
      <c r="AM168" s="350">
        <v>0.21</v>
      </c>
      <c r="AN168" s="349">
        <v>0.04</v>
      </c>
      <c r="AO168" s="349">
        <v>0.14</v>
      </c>
      <c r="AP168" s="350">
        <f t="shared" si="46"/>
        <v>0.18</v>
      </c>
      <c r="AQ168" s="349">
        <v>0.16</v>
      </c>
      <c r="AR168" s="349">
        <v>0.16</v>
      </c>
      <c r="AS168" s="350">
        <f t="shared" si="47"/>
        <v>0.32</v>
      </c>
      <c r="AT168" s="349">
        <v>0.13</v>
      </c>
      <c r="AU168" s="349">
        <v>0.31</v>
      </c>
      <c r="AV168" s="350">
        <f t="shared" si="48"/>
        <v>0.44</v>
      </c>
      <c r="AW168" s="349">
        <v>0.31</v>
      </c>
      <c r="AX168" s="349">
        <v>0.41</v>
      </c>
      <c r="AY168" s="349">
        <v>0.72</v>
      </c>
      <c r="AZ168" s="349">
        <v>0.68</v>
      </c>
      <c r="BA168" s="349">
        <v>0.51</v>
      </c>
      <c r="BB168" s="349">
        <v>0.51</v>
      </c>
      <c r="BC168" s="349">
        <v>0.1</v>
      </c>
      <c r="BD168" s="349">
        <v>0.45</v>
      </c>
      <c r="BE168" s="349">
        <v>1.02</v>
      </c>
      <c r="BF168" s="349">
        <v>0.41</v>
      </c>
      <c r="BG168" s="349">
        <v>0.46</v>
      </c>
      <c r="BH168" s="349">
        <v>1.02</v>
      </c>
      <c r="BI168" s="350">
        <f t="shared" si="49"/>
        <v>6.6</v>
      </c>
      <c r="BJ168" s="350">
        <v>2.89</v>
      </c>
      <c r="BK168" s="350">
        <v>0.3</v>
      </c>
      <c r="BL168" s="349">
        <v>1.36</v>
      </c>
      <c r="BM168" s="349">
        <v>0.17</v>
      </c>
      <c r="BN168" s="349">
        <v>0.3</v>
      </c>
      <c r="BO168" s="349">
        <v>0.12</v>
      </c>
      <c r="BP168" s="350">
        <f t="shared" si="50"/>
        <v>1.95</v>
      </c>
      <c r="BQ168" s="349">
        <v>0.11</v>
      </c>
      <c r="BR168" s="349">
        <v>0.11</v>
      </c>
      <c r="BS168" s="349">
        <v>0.48</v>
      </c>
      <c r="BT168" s="349">
        <v>0.56</v>
      </c>
      <c r="BU168" s="349">
        <v>0.2</v>
      </c>
      <c r="BV168" s="350">
        <f t="shared" si="51"/>
        <v>1.46</v>
      </c>
      <c r="BW168" s="349">
        <v>0.8</v>
      </c>
      <c r="BX168" s="349">
        <v>0.48</v>
      </c>
      <c r="BY168" s="349">
        <v>0.14</v>
      </c>
      <c r="BZ168" s="349">
        <v>0.38</v>
      </c>
      <c r="CA168" s="350">
        <f t="shared" si="52"/>
        <v>1.8</v>
      </c>
      <c r="CB168" s="349">
        <v>0.2</v>
      </c>
      <c r="CC168" s="349">
        <v>4.56</v>
      </c>
      <c r="CD168" s="350">
        <f t="shared" si="53"/>
        <v>4.76</v>
      </c>
      <c r="CE168" s="350">
        <v>0.09</v>
      </c>
      <c r="CF168" s="350">
        <v>0.02</v>
      </c>
      <c r="CG168" s="349">
        <v>1.09</v>
      </c>
      <c r="CH168" s="349">
        <v>2.34</v>
      </c>
      <c r="CI168" s="349">
        <v>4.35</v>
      </c>
      <c r="CJ168" s="349">
        <v>1.2</v>
      </c>
      <c r="CK168" s="349">
        <v>0.8</v>
      </c>
      <c r="CL168" s="350">
        <f t="shared" si="54"/>
        <v>9.78</v>
      </c>
      <c r="CM168" s="349">
        <v>1.5</v>
      </c>
      <c r="CN168" s="349">
        <v>1.49</v>
      </c>
      <c r="CO168" s="350">
        <f t="shared" si="55"/>
        <v>2.99</v>
      </c>
      <c r="CP168" s="373">
        <f t="shared" si="56"/>
        <v>36.47</v>
      </c>
      <c r="CQ168" s="350">
        <f t="shared" si="57"/>
        <v>43.03</v>
      </c>
      <c r="CR168" s="292"/>
      <c r="CS168" s="292"/>
      <c r="CT168" s="292"/>
    </row>
    <row r="169" spans="1:98" s="2" customFormat="1" ht="12.75">
      <c r="A169" s="246">
        <v>161</v>
      </c>
      <c r="B169" s="235" t="s">
        <v>401</v>
      </c>
      <c r="C169" s="266">
        <v>2588</v>
      </c>
      <c r="D169" s="74">
        <v>0.04</v>
      </c>
      <c r="E169" s="348">
        <v>0.06</v>
      </c>
      <c r="F169" s="349">
        <v>0.08</v>
      </c>
      <c r="G169" s="350">
        <f t="shared" si="39"/>
        <v>0.18</v>
      </c>
      <c r="H169" s="350">
        <v>0.14</v>
      </c>
      <c r="I169" s="349">
        <v>0.12</v>
      </c>
      <c r="J169" s="74">
        <v>0.04</v>
      </c>
      <c r="K169" s="349">
        <v>0.13</v>
      </c>
      <c r="L169" s="350">
        <f t="shared" si="40"/>
        <v>0.29</v>
      </c>
      <c r="M169" s="349">
        <v>0.05</v>
      </c>
      <c r="N169" s="349">
        <v>0.05</v>
      </c>
      <c r="O169" s="349">
        <v>0.05</v>
      </c>
      <c r="P169" s="349">
        <v>0.13</v>
      </c>
      <c r="Q169" s="350">
        <f t="shared" si="41"/>
        <v>0.28</v>
      </c>
      <c r="R169" s="349">
        <v>0.14</v>
      </c>
      <c r="S169" s="349">
        <v>0.13</v>
      </c>
      <c r="T169" s="350">
        <f t="shared" si="42"/>
        <v>0.27</v>
      </c>
      <c r="U169" s="349">
        <v>0.06</v>
      </c>
      <c r="V169" s="349">
        <v>0.02</v>
      </c>
      <c r="W169" s="349">
        <v>0.02</v>
      </c>
      <c r="X169" s="349">
        <v>0.12</v>
      </c>
      <c r="Y169" s="349">
        <v>0.24</v>
      </c>
      <c r="Z169" s="349">
        <v>0.13</v>
      </c>
      <c r="AA169" s="350">
        <f t="shared" si="43"/>
        <v>0.59</v>
      </c>
      <c r="AB169" s="349">
        <v>0.02</v>
      </c>
      <c r="AC169" s="349">
        <v>0.05</v>
      </c>
      <c r="AD169" s="349">
        <v>0.14</v>
      </c>
      <c r="AE169" s="350">
        <f t="shared" si="44"/>
        <v>0.21</v>
      </c>
      <c r="AF169" s="349">
        <v>0.04</v>
      </c>
      <c r="AG169" s="349">
        <v>0.04</v>
      </c>
      <c r="AH169" s="349">
        <v>0.14</v>
      </c>
      <c r="AI169" s="349">
        <v>0.14</v>
      </c>
      <c r="AJ169" s="349">
        <v>0.14</v>
      </c>
      <c r="AK169" s="350">
        <f t="shared" si="45"/>
        <v>0.5</v>
      </c>
      <c r="AL169" s="350">
        <v>0.03</v>
      </c>
      <c r="AM169" s="350">
        <v>0.19</v>
      </c>
      <c r="AN169" s="349">
        <v>0.04</v>
      </c>
      <c r="AO169" s="349">
        <v>0.13</v>
      </c>
      <c r="AP169" s="350">
        <f t="shared" si="46"/>
        <v>0.17</v>
      </c>
      <c r="AQ169" s="349">
        <v>0.16</v>
      </c>
      <c r="AR169" s="349">
        <v>0.16</v>
      </c>
      <c r="AS169" s="350">
        <f t="shared" si="47"/>
        <v>0.32</v>
      </c>
      <c r="AT169" s="349">
        <v>0.13</v>
      </c>
      <c r="AU169" s="349">
        <v>0.27</v>
      </c>
      <c r="AV169" s="350">
        <f t="shared" si="48"/>
        <v>0.4</v>
      </c>
      <c r="AW169" s="349">
        <v>0.31</v>
      </c>
      <c r="AX169" s="349">
        <v>0.41</v>
      </c>
      <c r="AY169" s="349">
        <v>0.75</v>
      </c>
      <c r="AZ169" s="349">
        <v>0.7</v>
      </c>
      <c r="BA169" s="349">
        <v>0.51</v>
      </c>
      <c r="BB169" s="349">
        <v>0.51</v>
      </c>
      <c r="BC169" s="349">
        <v>0.1</v>
      </c>
      <c r="BD169" s="349">
        <v>0.45</v>
      </c>
      <c r="BE169" s="349">
        <v>1.01</v>
      </c>
      <c r="BF169" s="349">
        <v>0.41</v>
      </c>
      <c r="BG169" s="349">
        <v>0.46</v>
      </c>
      <c r="BH169" s="349">
        <v>1.02</v>
      </c>
      <c r="BI169" s="350">
        <f t="shared" si="49"/>
        <v>6.64</v>
      </c>
      <c r="BJ169" s="350">
        <v>2.89</v>
      </c>
      <c r="BK169" s="350">
        <v>0.3</v>
      </c>
      <c r="BL169" s="349">
        <v>1.51</v>
      </c>
      <c r="BM169" s="349">
        <v>0.17</v>
      </c>
      <c r="BN169" s="349">
        <v>0.3</v>
      </c>
      <c r="BO169" s="349">
        <v>0.14</v>
      </c>
      <c r="BP169" s="350">
        <f t="shared" si="50"/>
        <v>2.12</v>
      </c>
      <c r="BQ169" s="349">
        <v>0.1</v>
      </c>
      <c r="BR169" s="349">
        <v>0.1</v>
      </c>
      <c r="BS169" s="349">
        <v>0.5</v>
      </c>
      <c r="BT169" s="349">
        <v>0.56</v>
      </c>
      <c r="BU169" s="349">
        <v>0.2</v>
      </c>
      <c r="BV169" s="350">
        <f t="shared" si="51"/>
        <v>1.46</v>
      </c>
      <c r="BW169" s="349">
        <v>0.82</v>
      </c>
      <c r="BX169" s="349">
        <v>0.5</v>
      </c>
      <c r="BY169" s="349">
        <v>0.15</v>
      </c>
      <c r="BZ169" s="349">
        <v>0.41</v>
      </c>
      <c r="CA169" s="350">
        <f t="shared" si="52"/>
        <v>1.88</v>
      </c>
      <c r="CB169" s="349">
        <v>0.23</v>
      </c>
      <c r="CC169" s="349">
        <v>5.02</v>
      </c>
      <c r="CD169" s="350">
        <f t="shared" si="53"/>
        <v>5.25</v>
      </c>
      <c r="CE169" s="350">
        <v>0.08</v>
      </c>
      <c r="CF169" s="350">
        <v>0.02</v>
      </c>
      <c r="CG169" s="349">
        <v>1.09</v>
      </c>
      <c r="CH169" s="349">
        <v>2.31</v>
      </c>
      <c r="CI169" s="349">
        <v>4.3</v>
      </c>
      <c r="CJ169" s="349">
        <v>1.2</v>
      </c>
      <c r="CK169" s="349">
        <v>0.8</v>
      </c>
      <c r="CL169" s="350">
        <f t="shared" si="54"/>
        <v>9.7</v>
      </c>
      <c r="CM169" s="349">
        <v>1.5</v>
      </c>
      <c r="CN169" s="349">
        <v>1.49</v>
      </c>
      <c r="CO169" s="350">
        <f t="shared" si="55"/>
        <v>2.99</v>
      </c>
      <c r="CP169" s="373">
        <f t="shared" si="56"/>
        <v>36.9</v>
      </c>
      <c r="CQ169" s="350">
        <f t="shared" si="57"/>
        <v>43.54</v>
      </c>
      <c r="CR169" s="292"/>
      <c r="CS169" s="292"/>
      <c r="CT169" s="292"/>
    </row>
    <row r="170" spans="1:98" s="2" customFormat="1" ht="12.75">
      <c r="A170" s="246">
        <v>162</v>
      </c>
      <c r="B170" s="235" t="s">
        <v>289</v>
      </c>
      <c r="C170" s="266">
        <v>2155.4</v>
      </c>
      <c r="D170" s="74">
        <v>0.04</v>
      </c>
      <c r="E170" s="348">
        <v>0.06</v>
      </c>
      <c r="F170" s="349">
        <v>0.08</v>
      </c>
      <c r="G170" s="350">
        <f t="shared" si="39"/>
        <v>0.18</v>
      </c>
      <c r="H170" s="350">
        <v>0.13</v>
      </c>
      <c r="I170" s="349">
        <v>0.12</v>
      </c>
      <c r="J170" s="74">
        <v>0.04</v>
      </c>
      <c r="K170" s="349">
        <v>0.13</v>
      </c>
      <c r="L170" s="350">
        <f t="shared" si="40"/>
        <v>0.29</v>
      </c>
      <c r="M170" s="349">
        <v>0.05</v>
      </c>
      <c r="N170" s="349">
        <v>0.05</v>
      </c>
      <c r="O170" s="349">
        <v>0.05</v>
      </c>
      <c r="P170" s="349">
        <v>0.13</v>
      </c>
      <c r="Q170" s="350">
        <f t="shared" si="41"/>
        <v>0.28</v>
      </c>
      <c r="R170" s="349">
        <v>0.14</v>
      </c>
      <c r="S170" s="349">
        <v>0.13</v>
      </c>
      <c r="T170" s="350">
        <f t="shared" si="42"/>
        <v>0.27</v>
      </c>
      <c r="U170" s="349">
        <v>0.06</v>
      </c>
      <c r="V170" s="349">
        <v>0.02</v>
      </c>
      <c r="W170" s="349">
        <v>0.02</v>
      </c>
      <c r="X170" s="349">
        <v>0.12</v>
      </c>
      <c r="Y170" s="349">
        <v>0.24</v>
      </c>
      <c r="Z170" s="349">
        <v>0.13</v>
      </c>
      <c r="AA170" s="350">
        <f t="shared" si="43"/>
        <v>0.59</v>
      </c>
      <c r="AB170" s="349">
        <v>0.02</v>
      </c>
      <c r="AC170" s="349">
        <v>0.05</v>
      </c>
      <c r="AD170" s="349">
        <v>0.14</v>
      </c>
      <c r="AE170" s="350">
        <f t="shared" si="44"/>
        <v>0.21</v>
      </c>
      <c r="AF170" s="349">
        <v>0.04</v>
      </c>
      <c r="AG170" s="349">
        <v>0.04</v>
      </c>
      <c r="AH170" s="349">
        <v>0.14</v>
      </c>
      <c r="AI170" s="349">
        <v>0.14</v>
      </c>
      <c r="AJ170" s="349">
        <v>0.14</v>
      </c>
      <c r="AK170" s="350">
        <f t="shared" si="45"/>
        <v>0.5</v>
      </c>
      <c r="AL170" s="350">
        <v>0.03</v>
      </c>
      <c r="AM170" s="350">
        <v>0.19</v>
      </c>
      <c r="AN170" s="349">
        <v>0.04</v>
      </c>
      <c r="AO170" s="349">
        <v>0.13</v>
      </c>
      <c r="AP170" s="350">
        <f t="shared" si="46"/>
        <v>0.17</v>
      </c>
      <c r="AQ170" s="349">
        <v>0.16</v>
      </c>
      <c r="AR170" s="349">
        <v>0.16</v>
      </c>
      <c r="AS170" s="350">
        <f t="shared" si="47"/>
        <v>0.32</v>
      </c>
      <c r="AT170" s="349">
        <v>0.13</v>
      </c>
      <c r="AU170" s="349">
        <v>0.27</v>
      </c>
      <c r="AV170" s="350">
        <f t="shared" si="48"/>
        <v>0.4</v>
      </c>
      <c r="AW170" s="349">
        <v>0.31</v>
      </c>
      <c r="AX170" s="349">
        <v>0.41</v>
      </c>
      <c r="AY170" s="349">
        <v>0.75</v>
      </c>
      <c r="AZ170" s="349">
        <v>0.71</v>
      </c>
      <c r="BA170" s="349">
        <v>0.51</v>
      </c>
      <c r="BB170" s="349">
        <v>0.51</v>
      </c>
      <c r="BC170" s="349">
        <v>0.1</v>
      </c>
      <c r="BD170" s="349">
        <v>0.45</v>
      </c>
      <c r="BE170" s="349">
        <v>1.02</v>
      </c>
      <c r="BF170" s="349">
        <v>0.41</v>
      </c>
      <c r="BG170" s="349">
        <v>0.46</v>
      </c>
      <c r="BH170" s="349">
        <v>1.02</v>
      </c>
      <c r="BI170" s="350">
        <f t="shared" si="49"/>
        <v>6.66</v>
      </c>
      <c r="BJ170" s="350">
        <v>2.89</v>
      </c>
      <c r="BK170" s="350">
        <v>0.3</v>
      </c>
      <c r="BL170" s="349">
        <v>1.38</v>
      </c>
      <c r="BM170" s="349">
        <v>0.17</v>
      </c>
      <c r="BN170" s="349">
        <v>0.3</v>
      </c>
      <c r="BO170" s="349">
        <v>0.14</v>
      </c>
      <c r="BP170" s="350">
        <f t="shared" si="50"/>
        <v>1.99</v>
      </c>
      <c r="BQ170" s="349">
        <v>0.1</v>
      </c>
      <c r="BR170" s="349">
        <v>0.1</v>
      </c>
      <c r="BS170" s="349">
        <v>0.51</v>
      </c>
      <c r="BT170" s="349">
        <v>0.57</v>
      </c>
      <c r="BU170" s="349">
        <v>0.2</v>
      </c>
      <c r="BV170" s="350">
        <f t="shared" si="51"/>
        <v>1.48</v>
      </c>
      <c r="BW170" s="349">
        <v>0.83</v>
      </c>
      <c r="BX170" s="349">
        <v>0.51</v>
      </c>
      <c r="BY170" s="349">
        <v>0.15</v>
      </c>
      <c r="BZ170" s="349">
        <v>0.41</v>
      </c>
      <c r="CA170" s="350">
        <f t="shared" si="52"/>
        <v>1.9</v>
      </c>
      <c r="CB170" s="349">
        <v>0.23</v>
      </c>
      <c r="CC170" s="349">
        <v>5.03</v>
      </c>
      <c r="CD170" s="350">
        <f t="shared" si="53"/>
        <v>5.26</v>
      </c>
      <c r="CE170" s="350">
        <v>0.08</v>
      </c>
      <c r="CF170" s="350">
        <v>0.02</v>
      </c>
      <c r="CG170" s="349">
        <v>1.09</v>
      </c>
      <c r="CH170" s="349">
        <v>2.31</v>
      </c>
      <c r="CI170" s="349">
        <v>4.3</v>
      </c>
      <c r="CJ170" s="349">
        <v>1.2</v>
      </c>
      <c r="CK170" s="349">
        <v>0.8</v>
      </c>
      <c r="CL170" s="350">
        <f t="shared" si="54"/>
        <v>9.7</v>
      </c>
      <c r="CM170" s="349">
        <v>1.5</v>
      </c>
      <c r="CN170" s="349">
        <v>1.49</v>
      </c>
      <c r="CO170" s="350">
        <f t="shared" si="55"/>
        <v>2.99</v>
      </c>
      <c r="CP170" s="373">
        <f t="shared" si="56"/>
        <v>36.83</v>
      </c>
      <c r="CQ170" s="350">
        <f t="shared" si="57"/>
        <v>43.46</v>
      </c>
      <c r="CR170" s="292"/>
      <c r="CS170" s="292"/>
      <c r="CT170" s="292"/>
    </row>
    <row r="171" spans="1:102" s="298" customFormat="1" ht="12.75">
      <c r="A171" s="295"/>
      <c r="B171" s="295" t="str">
        <f>Характеристика!B175</f>
        <v>Итого г.Анадырь</v>
      </c>
      <c r="C171" s="353">
        <f>SUM(C9:C170)</f>
        <v>299440.4</v>
      </c>
      <c r="D171" s="354">
        <v>0.04</v>
      </c>
      <c r="E171" s="355">
        <v>0.06</v>
      </c>
      <c r="F171" s="356">
        <v>0.08</v>
      </c>
      <c r="G171" s="356">
        <f>D171+E171+F171</f>
        <v>0.18</v>
      </c>
      <c r="H171" s="356">
        <v>0.15</v>
      </c>
      <c r="I171" s="356">
        <v>0.12</v>
      </c>
      <c r="J171" s="356">
        <v>0.04</v>
      </c>
      <c r="K171" s="356">
        <v>0.14</v>
      </c>
      <c r="L171" s="356">
        <f>I171+J171+K171</f>
        <v>0.3</v>
      </c>
      <c r="M171" s="356">
        <v>0.05</v>
      </c>
      <c r="N171" s="356">
        <v>0.05</v>
      </c>
      <c r="O171" s="356">
        <v>0.05</v>
      </c>
      <c r="P171" s="356">
        <v>0.14</v>
      </c>
      <c r="Q171" s="356">
        <f>M171+N171+O171+P171</f>
        <v>0.29</v>
      </c>
      <c r="R171" s="356">
        <v>0.15</v>
      </c>
      <c r="S171" s="356">
        <v>0.14</v>
      </c>
      <c r="T171" s="356">
        <f>R171+S171</f>
        <v>0.29</v>
      </c>
      <c r="U171" s="356">
        <v>0.06</v>
      </c>
      <c r="V171" s="356">
        <v>0.02</v>
      </c>
      <c r="W171" s="356">
        <v>0.02</v>
      </c>
      <c r="X171" s="356">
        <v>0.12</v>
      </c>
      <c r="Y171" s="356">
        <v>0.22</v>
      </c>
      <c r="Z171" s="356">
        <v>0.15</v>
      </c>
      <c r="AA171" s="356">
        <v>0.58</v>
      </c>
      <c r="AB171" s="356">
        <v>0.02</v>
      </c>
      <c r="AC171" s="356">
        <v>0.05</v>
      </c>
      <c r="AD171" s="356">
        <v>0.16</v>
      </c>
      <c r="AE171" s="356">
        <f>AB171+AC171+AD171</f>
        <v>0.23</v>
      </c>
      <c r="AF171" s="356">
        <v>0.04</v>
      </c>
      <c r="AG171" s="356">
        <v>0.04</v>
      </c>
      <c r="AH171" s="356">
        <v>0.15</v>
      </c>
      <c r="AI171" s="356">
        <v>0.15</v>
      </c>
      <c r="AJ171" s="356">
        <v>0.15</v>
      </c>
      <c r="AK171" s="356">
        <f>AF171+AG171+AH171+AI171+AJ171</f>
        <v>0.53</v>
      </c>
      <c r="AL171" s="356">
        <v>0.03</v>
      </c>
      <c r="AM171" s="356">
        <v>0.2</v>
      </c>
      <c r="AN171" s="356">
        <v>0.03</v>
      </c>
      <c r="AO171" s="356">
        <v>0.14</v>
      </c>
      <c r="AP171" s="356">
        <f>AN171+AO171</f>
        <v>0.17</v>
      </c>
      <c r="AQ171" s="356">
        <v>0.16</v>
      </c>
      <c r="AR171" s="356">
        <v>0.16</v>
      </c>
      <c r="AS171" s="356">
        <f>AQ171+AR171</f>
        <v>0.32</v>
      </c>
      <c r="AT171" s="356">
        <v>0.13</v>
      </c>
      <c r="AU171" s="356">
        <v>0.28</v>
      </c>
      <c r="AV171" s="356">
        <f>AT171+AU171</f>
        <v>0.41</v>
      </c>
      <c r="AW171" s="364">
        <v>0.3</v>
      </c>
      <c r="AX171" s="364">
        <v>0.4</v>
      </c>
      <c r="AY171" s="364">
        <v>0.74</v>
      </c>
      <c r="AZ171" s="364">
        <v>0.7</v>
      </c>
      <c r="BA171" s="364">
        <v>0.5</v>
      </c>
      <c r="BB171" s="364">
        <v>0.5</v>
      </c>
      <c r="BC171" s="364">
        <v>0.1</v>
      </c>
      <c r="BD171" s="364">
        <v>0.44</v>
      </c>
      <c r="BE171" s="364">
        <v>1</v>
      </c>
      <c r="BF171" s="364">
        <v>0.4</v>
      </c>
      <c r="BG171" s="364">
        <v>0.45</v>
      </c>
      <c r="BH171" s="364">
        <v>1</v>
      </c>
      <c r="BI171" s="356">
        <f>AW171+AX171+AY171+AZ171+BA171+BB171+BC171+BD171+BE171+BF171+BG171+BH171</f>
        <v>6.53</v>
      </c>
      <c r="BJ171" s="356">
        <v>2.89</v>
      </c>
      <c r="BK171" s="356">
        <v>0.3</v>
      </c>
      <c r="BL171" s="356">
        <v>1.38</v>
      </c>
      <c r="BM171" s="356">
        <v>0.17</v>
      </c>
      <c r="BN171" s="356">
        <v>0.3</v>
      </c>
      <c r="BO171" s="356">
        <v>0.18</v>
      </c>
      <c r="BP171" s="356">
        <f>BL171+BM171+BN171+BO171</f>
        <v>2.03</v>
      </c>
      <c r="BQ171" s="356">
        <v>0.11</v>
      </c>
      <c r="BR171" s="356">
        <v>0.11</v>
      </c>
      <c r="BS171" s="356">
        <v>0.5</v>
      </c>
      <c r="BT171" s="356">
        <v>0.56</v>
      </c>
      <c r="BU171" s="356">
        <v>0.2</v>
      </c>
      <c r="BV171" s="356">
        <f>BQ171+BR171+BS171+BT171+BU171</f>
        <v>1.48</v>
      </c>
      <c r="BW171" s="356">
        <v>0.82</v>
      </c>
      <c r="BX171" s="356">
        <v>0.5</v>
      </c>
      <c r="BY171" s="356">
        <v>0.14</v>
      </c>
      <c r="BZ171" s="356">
        <v>0.4</v>
      </c>
      <c r="CA171" s="356">
        <f>BW171+BX171+BY171+BZ171</f>
        <v>1.86</v>
      </c>
      <c r="CB171" s="356">
        <v>0.22</v>
      </c>
      <c r="CC171" s="356">
        <v>4.28</v>
      </c>
      <c r="CD171" s="356">
        <f>CB171+CC171</f>
        <v>4.5</v>
      </c>
      <c r="CE171" s="356">
        <v>0.08</v>
      </c>
      <c r="CF171" s="356">
        <v>0.02</v>
      </c>
      <c r="CG171" s="356">
        <v>1.09</v>
      </c>
      <c r="CH171" s="356">
        <v>2.5</v>
      </c>
      <c r="CI171" s="356">
        <v>4.5</v>
      </c>
      <c r="CJ171" s="356">
        <v>1.2</v>
      </c>
      <c r="CK171" s="356">
        <v>0.8</v>
      </c>
      <c r="CL171" s="356">
        <f>CG171+CH171+CI171+CJ171+CK171</f>
        <v>10.09</v>
      </c>
      <c r="CM171" s="356">
        <v>1.5</v>
      </c>
      <c r="CN171" s="356">
        <v>1.49</v>
      </c>
      <c r="CO171" s="356">
        <f>CM171+CN171</f>
        <v>2.99</v>
      </c>
      <c r="CP171" s="364">
        <f t="shared" si="56"/>
        <v>36.45</v>
      </c>
      <c r="CQ171" s="356">
        <f t="shared" si="57"/>
        <v>43.01</v>
      </c>
      <c r="CR171" s="296"/>
      <c r="CS171" s="296"/>
      <c r="CT171" s="296"/>
      <c r="CX171" s="294"/>
    </row>
    <row r="172" spans="1:98" s="2" customFormat="1" ht="12.75">
      <c r="A172" s="235">
        <v>163</v>
      </c>
      <c r="B172" s="235" t="str">
        <f>Характеристика!B176</f>
        <v>Береговая         2</v>
      </c>
      <c r="C172" s="266">
        <v>1114.5</v>
      </c>
      <c r="D172" s="74">
        <v>0.04</v>
      </c>
      <c r="E172" s="348">
        <v>0.02</v>
      </c>
      <c r="F172" s="349">
        <v>0.08</v>
      </c>
      <c r="G172" s="350">
        <f>D172+E172+F172</f>
        <v>0.14</v>
      </c>
      <c r="H172" s="350">
        <v>0.14</v>
      </c>
      <c r="I172" s="349">
        <v>0.13</v>
      </c>
      <c r="J172" s="74">
        <v>0.04</v>
      </c>
      <c r="K172" s="349">
        <v>0.13</v>
      </c>
      <c r="L172" s="350">
        <f>I172+J172+K172</f>
        <v>0.3</v>
      </c>
      <c r="M172" s="349">
        <v>0.05</v>
      </c>
      <c r="N172" s="349">
        <v>0.05</v>
      </c>
      <c r="O172" s="349">
        <v>0.05</v>
      </c>
      <c r="P172" s="349">
        <v>0.13</v>
      </c>
      <c r="Q172" s="350">
        <f>M172+N172+O172+P172</f>
        <v>0.28</v>
      </c>
      <c r="R172" s="349">
        <v>0.14</v>
      </c>
      <c r="S172" s="349">
        <v>0.13</v>
      </c>
      <c r="T172" s="350">
        <f>R172+S172</f>
        <v>0.27</v>
      </c>
      <c r="U172" s="349">
        <v>0.06</v>
      </c>
      <c r="V172" s="349">
        <v>0.03</v>
      </c>
      <c r="W172" s="349">
        <v>0.03</v>
      </c>
      <c r="X172" s="349">
        <v>0.13</v>
      </c>
      <c r="Y172" s="349">
        <v>0.27</v>
      </c>
      <c r="Z172" s="349">
        <v>0.14</v>
      </c>
      <c r="AA172" s="350">
        <f>U172+V172+W172+X172+Y172+Z172</f>
        <v>0.66</v>
      </c>
      <c r="AB172" s="349">
        <v>0.03</v>
      </c>
      <c r="AC172" s="349">
        <v>0.05</v>
      </c>
      <c r="AD172" s="349">
        <v>0.15</v>
      </c>
      <c r="AE172" s="350">
        <f>AB172+AC172+AD172</f>
        <v>0.23</v>
      </c>
      <c r="AF172" s="349">
        <v>0.06</v>
      </c>
      <c r="AG172" s="349">
        <v>0.06</v>
      </c>
      <c r="AH172" s="349">
        <v>0.14</v>
      </c>
      <c r="AI172" s="349">
        <v>0.14</v>
      </c>
      <c r="AJ172" s="349">
        <v>0.14</v>
      </c>
      <c r="AK172" s="350">
        <f>AF172+AG172+AH172+AI172+AJ172</f>
        <v>0.54</v>
      </c>
      <c r="AL172" s="350">
        <v>0.04</v>
      </c>
      <c r="AM172" s="350">
        <v>0.2</v>
      </c>
      <c r="AN172" s="349">
        <v>0.06</v>
      </c>
      <c r="AO172" s="349">
        <v>0.13</v>
      </c>
      <c r="AP172" s="350">
        <f>AN172+AO172</f>
        <v>0.19</v>
      </c>
      <c r="AQ172" s="349">
        <v>0.17</v>
      </c>
      <c r="AR172" s="349">
        <v>0.17</v>
      </c>
      <c r="AS172" s="350">
        <f>AQ172+AR172</f>
        <v>0.34</v>
      </c>
      <c r="AT172" s="349">
        <v>0.17</v>
      </c>
      <c r="AU172" s="349">
        <v>0.27</v>
      </c>
      <c r="AV172" s="350">
        <f>AT172+AU172</f>
        <v>0.44</v>
      </c>
      <c r="AW172" s="349">
        <v>0.29</v>
      </c>
      <c r="AX172" s="349">
        <v>0.39</v>
      </c>
      <c r="AY172" s="349">
        <v>0.81</v>
      </c>
      <c r="AZ172" s="349">
        <v>0.77</v>
      </c>
      <c r="BA172" s="349">
        <v>0.49</v>
      </c>
      <c r="BB172" s="349">
        <v>0.49</v>
      </c>
      <c r="BC172" s="349">
        <v>0.14</v>
      </c>
      <c r="BD172" s="349">
        <v>0.43</v>
      </c>
      <c r="BE172" s="349">
        <v>0.98</v>
      </c>
      <c r="BF172" s="349">
        <v>0.39</v>
      </c>
      <c r="BG172" s="349">
        <v>0.44</v>
      </c>
      <c r="BH172" s="349">
        <v>0.98</v>
      </c>
      <c r="BI172" s="374">
        <f>AW172+AX172+AY172+AZ172+BA172+BB172+BC172+BD172+BE172+BF172+BG172+BH172</f>
        <v>6.6</v>
      </c>
      <c r="BJ172" s="350">
        <v>2.89</v>
      </c>
      <c r="BK172" s="350">
        <v>0.3</v>
      </c>
      <c r="BL172" s="349">
        <v>1.55</v>
      </c>
      <c r="BM172" s="349">
        <v>0.17</v>
      </c>
      <c r="BN172" s="349">
        <v>0.3</v>
      </c>
      <c r="BO172" s="349">
        <v>0.12</v>
      </c>
      <c r="BP172" s="350">
        <f>BL172+BM172+BN172+BO172</f>
        <v>2.14</v>
      </c>
      <c r="BQ172" s="349">
        <v>0.17</v>
      </c>
      <c r="BR172" s="349">
        <v>0.17</v>
      </c>
      <c r="BS172" s="349">
        <v>0.55</v>
      </c>
      <c r="BT172" s="349">
        <v>0.54</v>
      </c>
      <c r="BU172" s="349">
        <v>0.2</v>
      </c>
      <c r="BV172" s="350">
        <f>BQ172+BR172+BS172+BT172+BU172</f>
        <v>1.63</v>
      </c>
      <c r="BW172" s="349">
        <v>0.89</v>
      </c>
      <c r="BX172" s="349">
        <v>0.55</v>
      </c>
      <c r="BY172" s="349">
        <v>0.12</v>
      </c>
      <c r="BZ172" s="349">
        <v>0.45</v>
      </c>
      <c r="CA172" s="350">
        <f>BW172+BX172+BY172+BZ172</f>
        <v>2.01</v>
      </c>
      <c r="CB172" s="349">
        <v>0.29</v>
      </c>
      <c r="CC172" s="349">
        <v>5.09</v>
      </c>
      <c r="CD172" s="350">
        <f>CB172+CC172</f>
        <v>5.38</v>
      </c>
      <c r="CE172" s="350">
        <v>0.05</v>
      </c>
      <c r="CF172" s="350">
        <v>0.02</v>
      </c>
      <c r="CG172" s="349">
        <v>1.09</v>
      </c>
      <c r="CH172" s="349">
        <v>2.49</v>
      </c>
      <c r="CI172" s="349">
        <v>4.5</v>
      </c>
      <c r="CJ172" s="349">
        <v>1.2</v>
      </c>
      <c r="CK172" s="349">
        <v>0.8</v>
      </c>
      <c r="CL172" s="350">
        <f>CG172+CH172+CI172+CJ172+CK172</f>
        <v>10.08</v>
      </c>
      <c r="CM172" s="349">
        <v>1.5</v>
      </c>
      <c r="CN172" s="349">
        <v>1.49</v>
      </c>
      <c r="CO172" s="350">
        <f>CM172+CN172</f>
        <v>2.99</v>
      </c>
      <c r="CP172" s="373">
        <f t="shared" si="56"/>
        <v>37.86</v>
      </c>
      <c r="CQ172" s="350">
        <f t="shared" si="57"/>
        <v>44.67</v>
      </c>
      <c r="CR172" s="292"/>
      <c r="CS172" s="292"/>
      <c r="CT172" s="292"/>
    </row>
    <row r="173" spans="1:98" s="2" customFormat="1" ht="12.75">
      <c r="A173" s="235">
        <f>+A172+1</f>
        <v>164</v>
      </c>
      <c r="B173" s="235" t="str">
        <f>Характеристика!B177</f>
        <v>Береговая         2 а</v>
      </c>
      <c r="C173" s="266">
        <v>1214.2</v>
      </c>
      <c r="D173" s="74">
        <v>0.04</v>
      </c>
      <c r="E173" s="348">
        <v>0.06</v>
      </c>
      <c r="F173" s="349">
        <v>0.06</v>
      </c>
      <c r="G173" s="350">
        <f aca="true" t="shared" si="58" ref="G173:G181">D173+E173+F173</f>
        <v>0.16</v>
      </c>
      <c r="H173" s="350">
        <v>0.14</v>
      </c>
      <c r="I173" s="349">
        <v>0.13</v>
      </c>
      <c r="J173" s="74">
        <v>0.04</v>
      </c>
      <c r="K173" s="349">
        <v>0.13</v>
      </c>
      <c r="L173" s="350">
        <f aca="true" t="shared" si="59" ref="L173:L181">I173+J173+K173</f>
        <v>0.3</v>
      </c>
      <c r="M173" s="349">
        <v>0.05</v>
      </c>
      <c r="N173" s="349">
        <v>0.05</v>
      </c>
      <c r="O173" s="349">
        <v>0.05</v>
      </c>
      <c r="P173" s="349">
        <v>0.13</v>
      </c>
      <c r="Q173" s="350">
        <f aca="true" t="shared" si="60" ref="Q173:Q181">M173+N173+O173+P173</f>
        <v>0.28</v>
      </c>
      <c r="R173" s="349">
        <v>0.14</v>
      </c>
      <c r="S173" s="349">
        <v>0.13</v>
      </c>
      <c r="T173" s="350">
        <f aca="true" t="shared" si="61" ref="T173:T181">R173+S173</f>
        <v>0.27</v>
      </c>
      <c r="U173" s="349">
        <v>0.06</v>
      </c>
      <c r="V173" s="349">
        <v>0.03</v>
      </c>
      <c r="W173" s="349">
        <v>0.03</v>
      </c>
      <c r="X173" s="349">
        <v>0.13</v>
      </c>
      <c r="Y173" s="349">
        <v>0.27</v>
      </c>
      <c r="Z173" s="349">
        <v>0.14</v>
      </c>
      <c r="AA173" s="350">
        <f aca="true" t="shared" si="62" ref="AA173:AA181">U173+V173+W173+X173+Y173+Z173</f>
        <v>0.66</v>
      </c>
      <c r="AB173" s="349">
        <v>0.03</v>
      </c>
      <c r="AC173" s="349">
        <v>0.05</v>
      </c>
      <c r="AD173" s="349">
        <v>0.15</v>
      </c>
      <c r="AE173" s="350">
        <f aca="true" t="shared" si="63" ref="AE173:AE181">AB173+AC173+AD173</f>
        <v>0.23</v>
      </c>
      <c r="AF173" s="349">
        <v>0.06</v>
      </c>
      <c r="AG173" s="349">
        <v>0.06</v>
      </c>
      <c r="AH173" s="349">
        <v>0.14</v>
      </c>
      <c r="AI173" s="349">
        <v>0.14</v>
      </c>
      <c r="AJ173" s="349">
        <v>0.14</v>
      </c>
      <c r="AK173" s="350">
        <f aca="true" t="shared" si="64" ref="AK173:AK181">AF173+AG173+AH173+AI173+AJ173</f>
        <v>0.54</v>
      </c>
      <c r="AL173" s="350">
        <v>0.04</v>
      </c>
      <c r="AM173" s="350">
        <v>0.2</v>
      </c>
      <c r="AN173" s="349">
        <v>0.06</v>
      </c>
      <c r="AO173" s="349">
        <v>0.13</v>
      </c>
      <c r="AP173" s="350">
        <f aca="true" t="shared" si="65" ref="AP173:AP181">AN173+AO173</f>
        <v>0.19</v>
      </c>
      <c r="AQ173" s="349">
        <v>0.17</v>
      </c>
      <c r="AR173" s="349">
        <v>0.17</v>
      </c>
      <c r="AS173" s="350">
        <f aca="true" t="shared" si="66" ref="AS173:AS181">AQ173+AR173</f>
        <v>0.34</v>
      </c>
      <c r="AT173" s="349">
        <v>0.16</v>
      </c>
      <c r="AU173" s="349">
        <v>0.27</v>
      </c>
      <c r="AV173" s="350">
        <f aca="true" t="shared" si="67" ref="AV173:AV181">AT173+AU173</f>
        <v>0.43</v>
      </c>
      <c r="AW173" s="349">
        <v>0.29</v>
      </c>
      <c r="AX173" s="349">
        <v>0.39</v>
      </c>
      <c r="AY173" s="349">
        <v>0.75</v>
      </c>
      <c r="AZ173" s="349">
        <v>0.71</v>
      </c>
      <c r="BA173" s="349">
        <v>0.49</v>
      </c>
      <c r="BB173" s="349">
        <v>0.49</v>
      </c>
      <c r="BC173" s="349">
        <v>0.13</v>
      </c>
      <c r="BD173" s="349">
        <v>0.43</v>
      </c>
      <c r="BE173" s="349">
        <v>0.98</v>
      </c>
      <c r="BF173" s="349">
        <v>0.39</v>
      </c>
      <c r="BG173" s="349">
        <v>0.44</v>
      </c>
      <c r="BH173" s="349">
        <v>0.98</v>
      </c>
      <c r="BI173" s="374">
        <f aca="true" t="shared" si="68" ref="BI173:BI181">AW173+AX173+AY173+AZ173+BA173+BB173+BC173+BD173+BE173+BF173+BG173+BH173</f>
        <v>6.47</v>
      </c>
      <c r="BJ173" s="350">
        <v>2.89</v>
      </c>
      <c r="BK173" s="350">
        <v>0.3</v>
      </c>
      <c r="BL173" s="349">
        <v>1.55</v>
      </c>
      <c r="BM173" s="349">
        <v>0.17</v>
      </c>
      <c r="BN173" s="349">
        <v>0.3</v>
      </c>
      <c r="BO173" s="349">
        <v>0.09</v>
      </c>
      <c r="BP173" s="350">
        <f aca="true" t="shared" si="69" ref="BP173:BP181">BL173+BM173+BN173+BO173</f>
        <v>2.11</v>
      </c>
      <c r="BQ173" s="349">
        <v>0.15</v>
      </c>
      <c r="BR173" s="349">
        <v>0.15</v>
      </c>
      <c r="BS173" s="349">
        <v>0.51</v>
      </c>
      <c r="BT173" s="349">
        <v>0.62</v>
      </c>
      <c r="BU173" s="349">
        <v>0.2</v>
      </c>
      <c r="BV173" s="350">
        <f aca="true" t="shared" si="70" ref="BV173:BV181">BQ173+BR173+BS173+BT173+BU173</f>
        <v>1.63</v>
      </c>
      <c r="BW173" s="349">
        <v>0.83</v>
      </c>
      <c r="BX173" s="349">
        <v>0.51</v>
      </c>
      <c r="BY173" s="349">
        <v>0.2</v>
      </c>
      <c r="BZ173" s="349">
        <v>0.41</v>
      </c>
      <c r="CA173" s="350">
        <f aca="true" t="shared" si="71" ref="CA173:CA181">BW173+BX173+BY173+BZ173</f>
        <v>1.95</v>
      </c>
      <c r="CB173" s="349">
        <v>0.23</v>
      </c>
      <c r="CC173" s="349">
        <v>5.02</v>
      </c>
      <c r="CD173" s="350">
        <f aca="true" t="shared" si="72" ref="CD173:CD181">CB173+CC173</f>
        <v>5.25</v>
      </c>
      <c r="CE173" s="350">
        <v>0.06</v>
      </c>
      <c r="CF173" s="350">
        <v>0.02</v>
      </c>
      <c r="CG173" s="349">
        <v>1.09</v>
      </c>
      <c r="CH173" s="349">
        <v>2.4</v>
      </c>
      <c r="CI173" s="349">
        <v>4.41</v>
      </c>
      <c r="CJ173" s="349">
        <v>1.2</v>
      </c>
      <c r="CK173" s="349">
        <v>0.8</v>
      </c>
      <c r="CL173" s="350">
        <f aca="true" t="shared" si="73" ref="CL173:CL181">CG173+CH173+CI173+CJ173+CK173</f>
        <v>9.9</v>
      </c>
      <c r="CM173" s="349">
        <v>1.5</v>
      </c>
      <c r="CN173" s="349">
        <v>1.49</v>
      </c>
      <c r="CO173" s="350">
        <f aca="true" t="shared" si="74" ref="CO173:CO181">CM173+CN173</f>
        <v>2.99</v>
      </c>
      <c r="CP173" s="373">
        <f t="shared" si="56"/>
        <v>37.35</v>
      </c>
      <c r="CQ173" s="350">
        <f t="shared" si="57"/>
        <v>44.07</v>
      </c>
      <c r="CR173" s="292"/>
      <c r="CS173" s="292"/>
      <c r="CT173" s="292"/>
    </row>
    <row r="174" spans="1:98" s="2" customFormat="1" ht="12.75">
      <c r="A174" s="235">
        <f aca="true" t="shared" si="75" ref="A174:A180">+A173+1</f>
        <v>165</v>
      </c>
      <c r="B174" s="235" t="str">
        <f>Характеристика!B178</f>
        <v>Береговая        10</v>
      </c>
      <c r="C174" s="266">
        <v>1289.5</v>
      </c>
      <c r="D174" s="74">
        <v>0.04</v>
      </c>
      <c r="E174" s="348">
        <v>0.05</v>
      </c>
      <c r="F174" s="349">
        <v>0.06</v>
      </c>
      <c r="G174" s="350">
        <f t="shared" si="58"/>
        <v>0.15</v>
      </c>
      <c r="H174" s="350">
        <v>0.14</v>
      </c>
      <c r="I174" s="349">
        <v>0.13</v>
      </c>
      <c r="J174" s="74">
        <v>0.04</v>
      </c>
      <c r="K174" s="349">
        <v>0.13</v>
      </c>
      <c r="L174" s="350">
        <f t="shared" si="59"/>
        <v>0.3</v>
      </c>
      <c r="M174" s="349">
        <v>0.05</v>
      </c>
      <c r="N174" s="349">
        <v>0.05</v>
      </c>
      <c r="O174" s="349">
        <v>0.05</v>
      </c>
      <c r="P174" s="349">
        <v>0.13</v>
      </c>
      <c r="Q174" s="350">
        <f t="shared" si="60"/>
        <v>0.28</v>
      </c>
      <c r="R174" s="349">
        <v>0.14</v>
      </c>
      <c r="S174" s="349">
        <v>0.13</v>
      </c>
      <c r="T174" s="350">
        <f t="shared" si="61"/>
        <v>0.27</v>
      </c>
      <c r="U174" s="349">
        <v>0.06</v>
      </c>
      <c r="V174" s="349">
        <v>0.03</v>
      </c>
      <c r="W174" s="349">
        <v>0.03</v>
      </c>
      <c r="X174" s="349">
        <v>0.13</v>
      </c>
      <c r="Y174" s="349">
        <v>0.27</v>
      </c>
      <c r="Z174" s="349">
        <v>0.14</v>
      </c>
      <c r="AA174" s="350">
        <f t="shared" si="62"/>
        <v>0.66</v>
      </c>
      <c r="AB174" s="349">
        <v>0.03</v>
      </c>
      <c r="AC174" s="349">
        <v>0.05</v>
      </c>
      <c r="AD174" s="349">
        <v>0.15</v>
      </c>
      <c r="AE174" s="350">
        <f t="shared" si="63"/>
        <v>0.23</v>
      </c>
      <c r="AF174" s="349">
        <v>0.06</v>
      </c>
      <c r="AG174" s="349">
        <v>0.06</v>
      </c>
      <c r="AH174" s="349">
        <v>0.14</v>
      </c>
      <c r="AI174" s="349">
        <v>0.14</v>
      </c>
      <c r="AJ174" s="349">
        <v>0.14</v>
      </c>
      <c r="AK174" s="350">
        <f t="shared" si="64"/>
        <v>0.54</v>
      </c>
      <c r="AL174" s="350">
        <v>0.04</v>
      </c>
      <c r="AM174" s="350">
        <v>0.2</v>
      </c>
      <c r="AN174" s="349">
        <v>0.06</v>
      </c>
      <c r="AO174" s="349">
        <v>0.13</v>
      </c>
      <c r="AP174" s="350">
        <f t="shared" si="65"/>
        <v>0.19</v>
      </c>
      <c r="AQ174" s="349">
        <v>0.16</v>
      </c>
      <c r="AR174" s="349">
        <v>0.16</v>
      </c>
      <c r="AS174" s="350">
        <f t="shared" si="66"/>
        <v>0.32</v>
      </c>
      <c r="AT174" s="349">
        <v>0.16</v>
      </c>
      <c r="AU174" s="349">
        <v>0.27</v>
      </c>
      <c r="AV174" s="350">
        <f t="shared" si="67"/>
        <v>0.43</v>
      </c>
      <c r="AW174" s="349">
        <v>0.29</v>
      </c>
      <c r="AX174" s="349">
        <v>0.39</v>
      </c>
      <c r="AY174" s="349">
        <v>0.72</v>
      </c>
      <c r="AZ174" s="349">
        <v>0.68</v>
      </c>
      <c r="BA174" s="349">
        <v>0.49</v>
      </c>
      <c r="BB174" s="349">
        <v>0.49</v>
      </c>
      <c r="BC174" s="349">
        <v>0.13</v>
      </c>
      <c r="BD174" s="349">
        <v>0.43</v>
      </c>
      <c r="BE174" s="349">
        <v>0.98</v>
      </c>
      <c r="BF174" s="349">
        <v>0.39</v>
      </c>
      <c r="BG174" s="349">
        <v>0.44</v>
      </c>
      <c r="BH174" s="349">
        <v>0.98</v>
      </c>
      <c r="BI174" s="374">
        <f t="shared" si="68"/>
        <v>6.41</v>
      </c>
      <c r="BJ174" s="350">
        <v>2.89</v>
      </c>
      <c r="BK174" s="350">
        <v>0.3</v>
      </c>
      <c r="BL174" s="349">
        <v>1.47</v>
      </c>
      <c r="BM174" s="349">
        <v>0.17</v>
      </c>
      <c r="BN174" s="349">
        <v>0.3</v>
      </c>
      <c r="BO174" s="349">
        <v>0.15</v>
      </c>
      <c r="BP174" s="350">
        <f t="shared" si="69"/>
        <v>2.09</v>
      </c>
      <c r="BQ174" s="349">
        <v>0.15</v>
      </c>
      <c r="BR174" s="349">
        <v>0.15</v>
      </c>
      <c r="BS174" s="349">
        <v>0.48</v>
      </c>
      <c r="BT174" s="349">
        <v>0.57</v>
      </c>
      <c r="BU174" s="349">
        <v>0.2</v>
      </c>
      <c r="BV174" s="350">
        <f t="shared" si="70"/>
        <v>1.55</v>
      </c>
      <c r="BW174" s="349">
        <v>0.8</v>
      </c>
      <c r="BX174" s="349">
        <v>0.48</v>
      </c>
      <c r="BY174" s="349">
        <v>0.15</v>
      </c>
      <c r="BZ174" s="349">
        <v>0.38</v>
      </c>
      <c r="CA174" s="350">
        <f t="shared" si="71"/>
        <v>1.81</v>
      </c>
      <c r="CB174" s="349">
        <v>0.2</v>
      </c>
      <c r="CC174" s="349">
        <v>4.86</v>
      </c>
      <c r="CD174" s="350">
        <f t="shared" si="72"/>
        <v>5.06</v>
      </c>
      <c r="CE174" s="350">
        <v>0.06</v>
      </c>
      <c r="CF174" s="350">
        <v>0.02</v>
      </c>
      <c r="CG174" s="349">
        <v>1.09</v>
      </c>
      <c r="CH174" s="349">
        <v>2.57</v>
      </c>
      <c r="CI174" s="349">
        <v>4.58</v>
      </c>
      <c r="CJ174" s="349">
        <v>1.2</v>
      </c>
      <c r="CK174" s="349">
        <v>0.8</v>
      </c>
      <c r="CL174" s="350">
        <f t="shared" si="73"/>
        <v>10.24</v>
      </c>
      <c r="CM174" s="349">
        <v>1.5</v>
      </c>
      <c r="CN174" s="349">
        <v>1.49</v>
      </c>
      <c r="CO174" s="350">
        <f t="shared" si="74"/>
        <v>2.99</v>
      </c>
      <c r="CP174" s="373">
        <f t="shared" si="56"/>
        <v>37.17</v>
      </c>
      <c r="CQ174" s="350">
        <f t="shared" si="57"/>
        <v>43.86</v>
      </c>
      <c r="CR174" s="292"/>
      <c r="CS174" s="292"/>
      <c r="CT174" s="292"/>
    </row>
    <row r="175" spans="1:98" s="2" customFormat="1" ht="12.75">
      <c r="A175" s="235">
        <f t="shared" si="75"/>
        <v>166</v>
      </c>
      <c r="B175" s="235" t="str">
        <f>Характеристика!B179</f>
        <v>Береговая        12</v>
      </c>
      <c r="C175" s="266">
        <v>1281</v>
      </c>
      <c r="D175" s="74">
        <v>0.04</v>
      </c>
      <c r="E175" s="348">
        <v>0.05</v>
      </c>
      <c r="F175" s="349">
        <v>0.06</v>
      </c>
      <c r="G175" s="350">
        <f t="shared" si="58"/>
        <v>0.15</v>
      </c>
      <c r="H175" s="350">
        <v>0.16</v>
      </c>
      <c r="I175" s="349">
        <v>0.13</v>
      </c>
      <c r="J175" s="74">
        <v>0.04</v>
      </c>
      <c r="K175" s="349">
        <v>0.15</v>
      </c>
      <c r="L175" s="350">
        <f t="shared" si="59"/>
        <v>0.32</v>
      </c>
      <c r="M175" s="349">
        <v>0.05</v>
      </c>
      <c r="N175" s="349">
        <v>0.05</v>
      </c>
      <c r="O175" s="349">
        <v>0.05</v>
      </c>
      <c r="P175" s="349">
        <v>0.15</v>
      </c>
      <c r="Q175" s="350">
        <f t="shared" si="60"/>
        <v>0.3</v>
      </c>
      <c r="R175" s="349">
        <v>0.16</v>
      </c>
      <c r="S175" s="349">
        <v>0.15</v>
      </c>
      <c r="T175" s="350">
        <f t="shared" si="61"/>
        <v>0.31</v>
      </c>
      <c r="U175" s="349">
        <v>0.06</v>
      </c>
      <c r="V175" s="349">
        <v>0.03</v>
      </c>
      <c r="W175" s="349">
        <v>0.03</v>
      </c>
      <c r="X175" s="349">
        <v>0.13</v>
      </c>
      <c r="Y175" s="349">
        <v>0.27</v>
      </c>
      <c r="Z175" s="349">
        <v>0.16</v>
      </c>
      <c r="AA175" s="350">
        <f t="shared" si="62"/>
        <v>0.68</v>
      </c>
      <c r="AB175" s="349">
        <v>0.03</v>
      </c>
      <c r="AC175" s="349">
        <v>0.05</v>
      </c>
      <c r="AD175" s="349">
        <v>0.17</v>
      </c>
      <c r="AE175" s="350">
        <f t="shared" si="63"/>
        <v>0.25</v>
      </c>
      <c r="AF175" s="349">
        <v>0.06</v>
      </c>
      <c r="AG175" s="349">
        <v>0.06</v>
      </c>
      <c r="AH175" s="349">
        <v>0.16</v>
      </c>
      <c r="AI175" s="349">
        <v>0.16</v>
      </c>
      <c r="AJ175" s="349">
        <v>0.16</v>
      </c>
      <c r="AK175" s="350">
        <f t="shared" si="64"/>
        <v>0.6</v>
      </c>
      <c r="AL175" s="350">
        <v>0.04</v>
      </c>
      <c r="AM175" s="350">
        <v>0.22</v>
      </c>
      <c r="AN175" s="349">
        <v>0.06</v>
      </c>
      <c r="AO175" s="349">
        <v>0.15</v>
      </c>
      <c r="AP175" s="350">
        <f t="shared" si="65"/>
        <v>0.21</v>
      </c>
      <c r="AQ175" s="349">
        <v>0.16</v>
      </c>
      <c r="AR175" s="349">
        <v>0.16</v>
      </c>
      <c r="AS175" s="350">
        <f t="shared" si="66"/>
        <v>0.32</v>
      </c>
      <c r="AT175" s="349">
        <v>0.16</v>
      </c>
      <c r="AU175" s="349">
        <v>0.29</v>
      </c>
      <c r="AV175" s="350">
        <f t="shared" si="67"/>
        <v>0.45</v>
      </c>
      <c r="AW175" s="349">
        <v>0.29</v>
      </c>
      <c r="AX175" s="349">
        <v>0.39</v>
      </c>
      <c r="AY175" s="349">
        <v>0.72</v>
      </c>
      <c r="AZ175" s="349">
        <v>0.68</v>
      </c>
      <c r="BA175" s="349">
        <v>0.49</v>
      </c>
      <c r="BB175" s="349">
        <v>0.49</v>
      </c>
      <c r="BC175" s="349">
        <v>0.13</v>
      </c>
      <c r="BD175" s="349">
        <v>0.43</v>
      </c>
      <c r="BE175" s="349">
        <v>0.98</v>
      </c>
      <c r="BF175" s="349">
        <v>0.39</v>
      </c>
      <c r="BG175" s="349">
        <v>0.44</v>
      </c>
      <c r="BH175" s="349">
        <v>0.98</v>
      </c>
      <c r="BI175" s="374">
        <f t="shared" si="68"/>
        <v>6.41</v>
      </c>
      <c r="BJ175" s="350">
        <v>2.89</v>
      </c>
      <c r="BK175" s="350">
        <v>0.3</v>
      </c>
      <c r="BL175" s="349">
        <v>1.48</v>
      </c>
      <c r="BM175" s="349">
        <v>0.17</v>
      </c>
      <c r="BN175" s="349">
        <v>0.3</v>
      </c>
      <c r="BO175" s="349">
        <v>0.16</v>
      </c>
      <c r="BP175" s="350">
        <f t="shared" si="69"/>
        <v>2.11</v>
      </c>
      <c r="BQ175" s="349">
        <v>0.15</v>
      </c>
      <c r="BR175" s="349">
        <v>0.15</v>
      </c>
      <c r="BS175" s="349">
        <v>0.48</v>
      </c>
      <c r="BT175" s="349">
        <v>0.57</v>
      </c>
      <c r="BU175" s="349">
        <v>0.2</v>
      </c>
      <c r="BV175" s="350">
        <f t="shared" si="70"/>
        <v>1.55</v>
      </c>
      <c r="BW175" s="349">
        <v>0.8</v>
      </c>
      <c r="BX175" s="349">
        <v>0.48</v>
      </c>
      <c r="BY175" s="349">
        <v>0.15</v>
      </c>
      <c r="BZ175" s="349">
        <v>0.38</v>
      </c>
      <c r="CA175" s="350">
        <f t="shared" si="71"/>
        <v>1.81</v>
      </c>
      <c r="CB175" s="349">
        <v>0.2</v>
      </c>
      <c r="CC175" s="349">
        <v>4.95</v>
      </c>
      <c r="CD175" s="350">
        <f t="shared" si="72"/>
        <v>5.15</v>
      </c>
      <c r="CE175" s="350">
        <v>0.06</v>
      </c>
      <c r="CF175" s="350">
        <v>0.02</v>
      </c>
      <c r="CG175" s="349">
        <v>1.09</v>
      </c>
      <c r="CH175" s="349">
        <v>2.58</v>
      </c>
      <c r="CI175" s="349">
        <v>4.58</v>
      </c>
      <c r="CJ175" s="349">
        <v>1.2</v>
      </c>
      <c r="CK175" s="349">
        <v>0.8</v>
      </c>
      <c r="CL175" s="350">
        <f t="shared" si="73"/>
        <v>10.25</v>
      </c>
      <c r="CM175" s="349">
        <v>1.5</v>
      </c>
      <c r="CN175" s="349">
        <v>1.49</v>
      </c>
      <c r="CO175" s="350">
        <f t="shared" si="74"/>
        <v>2.99</v>
      </c>
      <c r="CP175" s="373">
        <f t="shared" si="56"/>
        <v>37.55</v>
      </c>
      <c r="CQ175" s="350">
        <f t="shared" si="57"/>
        <v>44.31</v>
      </c>
      <c r="CR175" s="292"/>
      <c r="CS175" s="292"/>
      <c r="CT175" s="292"/>
    </row>
    <row r="176" spans="1:98" s="2" customFormat="1" ht="12.75">
      <c r="A176" s="235">
        <f t="shared" si="75"/>
        <v>167</v>
      </c>
      <c r="B176" s="235" t="str">
        <f>Характеристика!B180</f>
        <v>Колхозная           1</v>
      </c>
      <c r="C176" s="266">
        <v>1250.6</v>
      </c>
      <c r="D176" s="74">
        <v>0.04</v>
      </c>
      <c r="E176" s="348">
        <v>0.05</v>
      </c>
      <c r="F176" s="349">
        <v>0.06</v>
      </c>
      <c r="G176" s="350">
        <f t="shared" si="58"/>
        <v>0.15</v>
      </c>
      <c r="H176" s="350">
        <v>0.16</v>
      </c>
      <c r="I176" s="349">
        <v>0.13</v>
      </c>
      <c r="J176" s="74">
        <v>0.04</v>
      </c>
      <c r="K176" s="349">
        <v>0.15</v>
      </c>
      <c r="L176" s="350">
        <f t="shared" si="59"/>
        <v>0.32</v>
      </c>
      <c r="M176" s="349">
        <v>0.05</v>
      </c>
      <c r="N176" s="349">
        <v>0.05</v>
      </c>
      <c r="O176" s="349">
        <v>0.05</v>
      </c>
      <c r="P176" s="349">
        <v>0.15</v>
      </c>
      <c r="Q176" s="350">
        <f t="shared" si="60"/>
        <v>0.3</v>
      </c>
      <c r="R176" s="349">
        <v>0.16</v>
      </c>
      <c r="S176" s="349">
        <v>0.15</v>
      </c>
      <c r="T176" s="350">
        <f t="shared" si="61"/>
        <v>0.31</v>
      </c>
      <c r="U176" s="349">
        <v>0.06</v>
      </c>
      <c r="V176" s="349">
        <v>0.03</v>
      </c>
      <c r="W176" s="349">
        <v>0.03</v>
      </c>
      <c r="X176" s="349">
        <v>0.13</v>
      </c>
      <c r="Y176" s="349">
        <v>0.27</v>
      </c>
      <c r="Z176" s="349">
        <v>0.16</v>
      </c>
      <c r="AA176" s="350">
        <f t="shared" si="62"/>
        <v>0.68</v>
      </c>
      <c r="AB176" s="349">
        <v>0.03</v>
      </c>
      <c r="AC176" s="349">
        <v>0.05</v>
      </c>
      <c r="AD176" s="349">
        <v>0.17</v>
      </c>
      <c r="AE176" s="350">
        <f t="shared" si="63"/>
        <v>0.25</v>
      </c>
      <c r="AF176" s="349">
        <v>0.06</v>
      </c>
      <c r="AG176" s="349">
        <v>0.06</v>
      </c>
      <c r="AH176" s="349">
        <v>0.16</v>
      </c>
      <c r="AI176" s="349">
        <v>0.16</v>
      </c>
      <c r="AJ176" s="349">
        <v>0.16</v>
      </c>
      <c r="AK176" s="350">
        <f t="shared" si="64"/>
        <v>0.6</v>
      </c>
      <c r="AL176" s="350">
        <v>0.04</v>
      </c>
      <c r="AM176" s="350">
        <v>0.22</v>
      </c>
      <c r="AN176" s="349">
        <v>0.06</v>
      </c>
      <c r="AO176" s="349">
        <v>0.15</v>
      </c>
      <c r="AP176" s="350">
        <f t="shared" si="65"/>
        <v>0.21</v>
      </c>
      <c r="AQ176" s="349">
        <v>0.16</v>
      </c>
      <c r="AR176" s="349">
        <v>0.16</v>
      </c>
      <c r="AS176" s="350">
        <f t="shared" si="66"/>
        <v>0.32</v>
      </c>
      <c r="AT176" s="349">
        <v>0.16</v>
      </c>
      <c r="AU176" s="349">
        <v>0.29</v>
      </c>
      <c r="AV176" s="350">
        <f t="shared" si="67"/>
        <v>0.45</v>
      </c>
      <c r="AW176" s="349">
        <v>0.25</v>
      </c>
      <c r="AX176" s="349">
        <v>0.35</v>
      </c>
      <c r="AY176" s="349">
        <v>0.74</v>
      </c>
      <c r="AZ176" s="349">
        <v>0.7</v>
      </c>
      <c r="BA176" s="349">
        <v>0.45</v>
      </c>
      <c r="BB176" s="349">
        <v>0.45</v>
      </c>
      <c r="BC176" s="349">
        <v>0.13</v>
      </c>
      <c r="BD176" s="349">
        <v>0.39</v>
      </c>
      <c r="BE176" s="349">
        <v>0.9</v>
      </c>
      <c r="BF176" s="349">
        <v>0.35</v>
      </c>
      <c r="BG176" s="349">
        <v>0.4</v>
      </c>
      <c r="BH176" s="349">
        <v>0.9</v>
      </c>
      <c r="BI176" s="374">
        <f t="shared" si="68"/>
        <v>6.01</v>
      </c>
      <c r="BJ176" s="350">
        <v>2.89</v>
      </c>
      <c r="BK176" s="350">
        <v>0.3</v>
      </c>
      <c r="BL176" s="349">
        <v>1.51</v>
      </c>
      <c r="BM176" s="349">
        <v>0.17</v>
      </c>
      <c r="BN176" s="349">
        <v>0.3</v>
      </c>
      <c r="BO176" s="349">
        <v>0.18</v>
      </c>
      <c r="BP176" s="350">
        <f t="shared" si="69"/>
        <v>2.16</v>
      </c>
      <c r="BQ176" s="349">
        <v>0.15</v>
      </c>
      <c r="BR176" s="349">
        <v>0.15</v>
      </c>
      <c r="BS176" s="349">
        <v>0.5</v>
      </c>
      <c r="BT176" s="349">
        <v>0.59</v>
      </c>
      <c r="BU176" s="349">
        <v>0.2</v>
      </c>
      <c r="BV176" s="350">
        <f t="shared" si="70"/>
        <v>1.59</v>
      </c>
      <c r="BW176" s="349">
        <v>0.82</v>
      </c>
      <c r="BX176" s="349">
        <v>0.5</v>
      </c>
      <c r="BY176" s="349">
        <v>0.17</v>
      </c>
      <c r="BZ176" s="349">
        <v>0.4</v>
      </c>
      <c r="CA176" s="350">
        <f t="shared" si="71"/>
        <v>1.89</v>
      </c>
      <c r="CB176" s="349">
        <v>0.29</v>
      </c>
      <c r="CC176" s="349">
        <v>4.94</v>
      </c>
      <c r="CD176" s="350">
        <f t="shared" si="72"/>
        <v>5.23</v>
      </c>
      <c r="CE176" s="350">
        <v>0.06</v>
      </c>
      <c r="CF176" s="350">
        <v>0.02</v>
      </c>
      <c r="CG176" s="349">
        <v>1.09</v>
      </c>
      <c r="CH176" s="349">
        <v>2.47</v>
      </c>
      <c r="CI176" s="349">
        <v>4.47</v>
      </c>
      <c r="CJ176" s="349">
        <v>1.2</v>
      </c>
      <c r="CK176" s="349">
        <v>0.8</v>
      </c>
      <c r="CL176" s="350">
        <f t="shared" si="73"/>
        <v>10.03</v>
      </c>
      <c r="CM176" s="349">
        <v>1.5</v>
      </c>
      <c r="CN176" s="349">
        <v>1.49</v>
      </c>
      <c r="CO176" s="350">
        <f t="shared" si="74"/>
        <v>2.99</v>
      </c>
      <c r="CP176" s="373">
        <f t="shared" si="56"/>
        <v>37.18</v>
      </c>
      <c r="CQ176" s="350">
        <f t="shared" si="57"/>
        <v>43.87</v>
      </c>
      <c r="CR176" s="292"/>
      <c r="CS176" s="292"/>
      <c r="CT176" s="292"/>
    </row>
    <row r="177" spans="1:98" s="2" customFormat="1" ht="12.75">
      <c r="A177" s="235">
        <f t="shared" si="75"/>
        <v>168</v>
      </c>
      <c r="B177" s="235" t="str">
        <f>Характеристика!B181</f>
        <v>Колхозная           3</v>
      </c>
      <c r="C177" s="266">
        <v>1243.8</v>
      </c>
      <c r="D177" s="74">
        <v>0.04</v>
      </c>
      <c r="E177" s="348">
        <v>0.05</v>
      </c>
      <c r="F177" s="349">
        <v>0.06</v>
      </c>
      <c r="G177" s="350">
        <f t="shared" si="58"/>
        <v>0.15</v>
      </c>
      <c r="H177" s="350">
        <v>0.14</v>
      </c>
      <c r="I177" s="349">
        <v>0.13</v>
      </c>
      <c r="J177" s="74">
        <v>0.04</v>
      </c>
      <c r="K177" s="349">
        <v>0.13</v>
      </c>
      <c r="L177" s="350">
        <f t="shared" si="59"/>
        <v>0.3</v>
      </c>
      <c r="M177" s="349">
        <v>0.05</v>
      </c>
      <c r="N177" s="349">
        <v>0.05</v>
      </c>
      <c r="O177" s="349">
        <v>0.05</v>
      </c>
      <c r="P177" s="349">
        <v>0.13</v>
      </c>
      <c r="Q177" s="350">
        <f t="shared" si="60"/>
        <v>0.28</v>
      </c>
      <c r="R177" s="349">
        <v>0.14</v>
      </c>
      <c r="S177" s="349">
        <v>0.13</v>
      </c>
      <c r="T177" s="350">
        <f t="shared" si="61"/>
        <v>0.27</v>
      </c>
      <c r="U177" s="349">
        <v>0.06</v>
      </c>
      <c r="V177" s="349">
        <v>0.03</v>
      </c>
      <c r="W177" s="349">
        <v>0.03</v>
      </c>
      <c r="X177" s="349">
        <v>0.13</v>
      </c>
      <c r="Y177" s="349">
        <v>0.27</v>
      </c>
      <c r="Z177" s="349">
        <v>0.14</v>
      </c>
      <c r="AA177" s="350">
        <f t="shared" si="62"/>
        <v>0.66</v>
      </c>
      <c r="AB177" s="349">
        <v>0.03</v>
      </c>
      <c r="AC177" s="349">
        <v>0.05</v>
      </c>
      <c r="AD177" s="349">
        <v>0.15</v>
      </c>
      <c r="AE177" s="350">
        <f t="shared" si="63"/>
        <v>0.23</v>
      </c>
      <c r="AF177" s="349">
        <v>0.06</v>
      </c>
      <c r="AG177" s="349">
        <v>0.06</v>
      </c>
      <c r="AH177" s="349">
        <v>0.14</v>
      </c>
      <c r="AI177" s="349">
        <v>0.14</v>
      </c>
      <c r="AJ177" s="349">
        <v>0.14</v>
      </c>
      <c r="AK177" s="350">
        <f t="shared" si="64"/>
        <v>0.54</v>
      </c>
      <c r="AL177" s="350">
        <v>0.04</v>
      </c>
      <c r="AM177" s="350">
        <v>0.2</v>
      </c>
      <c r="AN177" s="349">
        <v>0.06</v>
      </c>
      <c r="AO177" s="349">
        <v>0.13</v>
      </c>
      <c r="AP177" s="350">
        <f t="shared" si="65"/>
        <v>0.19</v>
      </c>
      <c r="AQ177" s="349">
        <v>0.16</v>
      </c>
      <c r="AR177" s="349">
        <v>0.16</v>
      </c>
      <c r="AS177" s="350">
        <f t="shared" si="66"/>
        <v>0.32</v>
      </c>
      <c r="AT177" s="349">
        <v>0.16</v>
      </c>
      <c r="AU177" s="349">
        <v>0.27</v>
      </c>
      <c r="AV177" s="350">
        <f t="shared" si="67"/>
        <v>0.43</v>
      </c>
      <c r="AW177" s="349">
        <v>0.25</v>
      </c>
      <c r="AX177" s="349">
        <v>0.35</v>
      </c>
      <c r="AY177" s="349">
        <v>0.74</v>
      </c>
      <c r="AZ177" s="349">
        <v>0.7</v>
      </c>
      <c r="BA177" s="349">
        <v>0.45</v>
      </c>
      <c r="BB177" s="349">
        <v>0.45</v>
      </c>
      <c r="BC177" s="349">
        <v>0.13</v>
      </c>
      <c r="BD177" s="349">
        <v>0.39</v>
      </c>
      <c r="BE177" s="349">
        <v>0.9</v>
      </c>
      <c r="BF177" s="349">
        <v>0.35</v>
      </c>
      <c r="BG177" s="349">
        <v>0.4</v>
      </c>
      <c r="BH177" s="349">
        <v>0.9</v>
      </c>
      <c r="BI177" s="374">
        <f t="shared" si="68"/>
        <v>6.01</v>
      </c>
      <c r="BJ177" s="350">
        <v>2.89</v>
      </c>
      <c r="BK177" s="350">
        <v>0.3</v>
      </c>
      <c r="BL177" s="349">
        <v>1.23</v>
      </c>
      <c r="BM177" s="349">
        <v>0.17</v>
      </c>
      <c r="BN177" s="349">
        <v>0.3</v>
      </c>
      <c r="BO177" s="349">
        <v>0.19</v>
      </c>
      <c r="BP177" s="350">
        <f t="shared" si="69"/>
        <v>1.89</v>
      </c>
      <c r="BQ177" s="349">
        <v>0.15</v>
      </c>
      <c r="BR177" s="349">
        <v>0.15</v>
      </c>
      <c r="BS177" s="349">
        <v>0.5</v>
      </c>
      <c r="BT177" s="349">
        <v>0.6</v>
      </c>
      <c r="BU177" s="349">
        <v>0.2</v>
      </c>
      <c r="BV177" s="350">
        <f t="shared" si="70"/>
        <v>1.6</v>
      </c>
      <c r="BW177" s="349">
        <v>0.82</v>
      </c>
      <c r="BX177" s="349">
        <v>0.5</v>
      </c>
      <c r="BY177" s="349">
        <v>0.18</v>
      </c>
      <c r="BZ177" s="349">
        <v>0.4</v>
      </c>
      <c r="CA177" s="350">
        <f t="shared" si="71"/>
        <v>1.9</v>
      </c>
      <c r="CB177" s="349">
        <v>0.26</v>
      </c>
      <c r="CC177" s="349">
        <v>4.69</v>
      </c>
      <c r="CD177" s="350">
        <f t="shared" si="72"/>
        <v>4.95</v>
      </c>
      <c r="CE177" s="350">
        <v>0.06</v>
      </c>
      <c r="CF177" s="350">
        <v>0.02</v>
      </c>
      <c r="CG177" s="349">
        <v>1.09</v>
      </c>
      <c r="CH177" s="349">
        <v>2.28</v>
      </c>
      <c r="CI177" s="349">
        <v>4.3</v>
      </c>
      <c r="CJ177" s="349">
        <v>1.2</v>
      </c>
      <c r="CK177" s="349">
        <v>0.8</v>
      </c>
      <c r="CL177" s="350">
        <f t="shared" si="73"/>
        <v>9.67</v>
      </c>
      <c r="CM177" s="349">
        <v>1.5</v>
      </c>
      <c r="CN177" s="349">
        <v>1.49</v>
      </c>
      <c r="CO177" s="350">
        <f t="shared" si="74"/>
        <v>2.99</v>
      </c>
      <c r="CP177" s="373">
        <f t="shared" si="56"/>
        <v>36.03</v>
      </c>
      <c r="CQ177" s="350">
        <f t="shared" si="57"/>
        <v>42.52</v>
      </c>
      <c r="CR177" s="292"/>
      <c r="CS177" s="292"/>
      <c r="CT177" s="292"/>
    </row>
    <row r="178" spans="1:98" s="2" customFormat="1" ht="12.75">
      <c r="A178" s="235">
        <f t="shared" si="75"/>
        <v>169</v>
      </c>
      <c r="B178" s="235" t="str">
        <f>Характеристика!B182</f>
        <v>Колхозная           6</v>
      </c>
      <c r="C178" s="266">
        <v>179.7</v>
      </c>
      <c r="D178" s="74">
        <v>0.2</v>
      </c>
      <c r="E178" s="348">
        <v>0.03</v>
      </c>
      <c r="F178" s="349">
        <v>0.1</v>
      </c>
      <c r="G178" s="350">
        <f t="shared" si="58"/>
        <v>0.33</v>
      </c>
      <c r="H178" s="350">
        <v>0.14</v>
      </c>
      <c r="I178" s="349">
        <v>0.13</v>
      </c>
      <c r="J178" s="74">
        <v>0.2</v>
      </c>
      <c r="K178" s="349">
        <v>0.13</v>
      </c>
      <c r="L178" s="350">
        <f t="shared" si="59"/>
        <v>0.46</v>
      </c>
      <c r="M178" s="349">
        <v>0.07</v>
      </c>
      <c r="N178" s="349">
        <v>0.07</v>
      </c>
      <c r="O178" s="349">
        <v>0.07</v>
      </c>
      <c r="P178" s="349">
        <v>0.13</v>
      </c>
      <c r="Q178" s="350">
        <f t="shared" si="60"/>
        <v>0.34</v>
      </c>
      <c r="R178" s="349">
        <v>0.14</v>
      </c>
      <c r="S178" s="349">
        <v>0.13</v>
      </c>
      <c r="T178" s="350">
        <f t="shared" si="61"/>
        <v>0.27</v>
      </c>
      <c r="U178" s="349">
        <v>0.07</v>
      </c>
      <c r="V178" s="349">
        <v>0.02</v>
      </c>
      <c r="W178" s="349">
        <v>0.02</v>
      </c>
      <c r="X178" s="349">
        <v>0.13</v>
      </c>
      <c r="Y178" s="349">
        <v>0.28</v>
      </c>
      <c r="Z178" s="349">
        <v>0.14</v>
      </c>
      <c r="AA178" s="350">
        <f t="shared" si="62"/>
        <v>0.66</v>
      </c>
      <c r="AB178" s="349">
        <v>0.02</v>
      </c>
      <c r="AC178" s="349">
        <v>0.07</v>
      </c>
      <c r="AD178" s="349">
        <v>0.15</v>
      </c>
      <c r="AE178" s="350">
        <f t="shared" si="63"/>
        <v>0.24</v>
      </c>
      <c r="AF178" s="349">
        <v>0.04</v>
      </c>
      <c r="AG178" s="349">
        <v>0.04</v>
      </c>
      <c r="AH178" s="349">
        <v>0.14</v>
      </c>
      <c r="AI178" s="349">
        <v>0.14</v>
      </c>
      <c r="AJ178" s="349">
        <v>0.14</v>
      </c>
      <c r="AK178" s="350">
        <f t="shared" si="64"/>
        <v>0.5</v>
      </c>
      <c r="AL178" s="350">
        <v>0.03</v>
      </c>
      <c r="AM178" s="350">
        <v>0.36</v>
      </c>
      <c r="AN178" s="349">
        <v>0.04</v>
      </c>
      <c r="AO178" s="349">
        <v>0.13</v>
      </c>
      <c r="AP178" s="350">
        <f t="shared" si="65"/>
        <v>0.17</v>
      </c>
      <c r="AQ178" s="349">
        <v>0.18</v>
      </c>
      <c r="AR178" s="349">
        <v>0.18</v>
      </c>
      <c r="AS178" s="350">
        <f t="shared" si="66"/>
        <v>0.36</v>
      </c>
      <c r="AT178" s="349">
        <v>0.03</v>
      </c>
      <c r="AU178" s="349">
        <v>0.33</v>
      </c>
      <c r="AV178" s="350">
        <f t="shared" si="67"/>
        <v>0.36</v>
      </c>
      <c r="AW178" s="349">
        <v>0.28</v>
      </c>
      <c r="AX178" s="349">
        <v>0.38</v>
      </c>
      <c r="AY178" s="349">
        <v>1.16</v>
      </c>
      <c r="AZ178" s="349">
        <v>0.12</v>
      </c>
      <c r="BA178" s="349">
        <v>0.48</v>
      </c>
      <c r="BB178" s="349">
        <v>0.48</v>
      </c>
      <c r="BC178" s="349">
        <v>0</v>
      </c>
      <c r="BD178" s="349">
        <v>0.42</v>
      </c>
      <c r="BE178" s="349">
        <v>0.96</v>
      </c>
      <c r="BF178" s="349">
        <v>0.38</v>
      </c>
      <c r="BG178" s="349">
        <v>0.43</v>
      </c>
      <c r="BH178" s="349">
        <v>0.96</v>
      </c>
      <c r="BI178" s="374">
        <f t="shared" si="68"/>
        <v>6.05</v>
      </c>
      <c r="BJ178" s="350">
        <v>2.89</v>
      </c>
      <c r="BK178" s="350">
        <v>0.3</v>
      </c>
      <c r="BL178" s="349">
        <v>0.68</v>
      </c>
      <c r="BM178" s="349">
        <v>0.17</v>
      </c>
      <c r="BN178" s="349">
        <v>0.3</v>
      </c>
      <c r="BO178" s="349">
        <v>0</v>
      </c>
      <c r="BP178" s="350">
        <f t="shared" si="69"/>
        <v>1.15</v>
      </c>
      <c r="BQ178" s="349">
        <v>0.11</v>
      </c>
      <c r="BR178" s="349">
        <v>0.11</v>
      </c>
      <c r="BS178" s="349">
        <v>0.92</v>
      </c>
      <c r="BT178" s="349">
        <v>0.73</v>
      </c>
      <c r="BU178" s="349">
        <v>0.2</v>
      </c>
      <c r="BV178" s="350">
        <f t="shared" si="70"/>
        <v>2.07</v>
      </c>
      <c r="BW178" s="349">
        <v>1.24</v>
      </c>
      <c r="BX178" s="349">
        <v>0.92</v>
      </c>
      <c r="BY178" s="349">
        <v>0.31</v>
      </c>
      <c r="BZ178" s="349">
        <v>0.82</v>
      </c>
      <c r="CA178" s="350">
        <f t="shared" si="71"/>
        <v>3.29</v>
      </c>
      <c r="CB178" s="349">
        <v>0.22</v>
      </c>
      <c r="CC178" s="349">
        <v>4.69</v>
      </c>
      <c r="CD178" s="350">
        <f t="shared" si="72"/>
        <v>4.91</v>
      </c>
      <c r="CE178" s="350">
        <v>0.1</v>
      </c>
      <c r="CF178" s="350">
        <v>0.02</v>
      </c>
      <c r="CG178" s="349">
        <v>1.09</v>
      </c>
      <c r="CH178" s="349">
        <v>0.55</v>
      </c>
      <c r="CI178" s="349">
        <v>2.6</v>
      </c>
      <c r="CJ178" s="349">
        <v>1.2</v>
      </c>
      <c r="CK178" s="349">
        <v>0.8</v>
      </c>
      <c r="CL178" s="350">
        <f t="shared" si="73"/>
        <v>6.24</v>
      </c>
      <c r="CM178" s="349">
        <v>1.5</v>
      </c>
      <c r="CN178" s="349">
        <v>1.49</v>
      </c>
      <c r="CO178" s="350">
        <f t="shared" si="74"/>
        <v>2.99</v>
      </c>
      <c r="CP178" s="373">
        <f t="shared" si="56"/>
        <v>34.23</v>
      </c>
      <c r="CQ178" s="350">
        <f t="shared" si="57"/>
        <v>40.39</v>
      </c>
      <c r="CR178" s="292"/>
      <c r="CS178" s="292"/>
      <c r="CT178" s="292"/>
    </row>
    <row r="179" spans="1:98" s="2" customFormat="1" ht="12.75">
      <c r="A179" s="235">
        <f t="shared" si="75"/>
        <v>170</v>
      </c>
      <c r="B179" s="235" t="str">
        <f>Характеристика!B183</f>
        <v>Колхозная         23</v>
      </c>
      <c r="C179" s="266">
        <v>363.6</v>
      </c>
      <c r="D179" s="74">
        <v>0.05</v>
      </c>
      <c r="E179" s="348">
        <v>0.08</v>
      </c>
      <c r="F179" s="349">
        <v>0.05</v>
      </c>
      <c r="G179" s="350">
        <f t="shared" si="58"/>
        <v>0.18</v>
      </c>
      <c r="H179" s="350">
        <v>0.15</v>
      </c>
      <c r="I179" s="349">
        <v>0.13</v>
      </c>
      <c r="J179" s="74">
        <v>0.05</v>
      </c>
      <c r="K179" s="349">
        <v>0.14</v>
      </c>
      <c r="L179" s="350">
        <f t="shared" si="59"/>
        <v>0.32</v>
      </c>
      <c r="M179" s="349">
        <v>0.05</v>
      </c>
      <c r="N179" s="349">
        <v>0.05</v>
      </c>
      <c r="O179" s="349">
        <v>0.05</v>
      </c>
      <c r="P179" s="349">
        <v>0.14</v>
      </c>
      <c r="Q179" s="350">
        <f t="shared" si="60"/>
        <v>0.29</v>
      </c>
      <c r="R179" s="349">
        <v>0.15</v>
      </c>
      <c r="S179" s="349">
        <v>0.14</v>
      </c>
      <c r="T179" s="350">
        <f t="shared" si="61"/>
        <v>0.29</v>
      </c>
      <c r="U179" s="349">
        <v>0.06</v>
      </c>
      <c r="V179" s="349">
        <v>0.02</v>
      </c>
      <c r="W179" s="349">
        <v>0.02</v>
      </c>
      <c r="X179" s="349">
        <v>0.13</v>
      </c>
      <c r="Y179" s="349">
        <v>0.22</v>
      </c>
      <c r="Z179" s="349">
        <v>0.15</v>
      </c>
      <c r="AA179" s="350">
        <f t="shared" si="62"/>
        <v>0.6</v>
      </c>
      <c r="AB179" s="349">
        <v>0.02</v>
      </c>
      <c r="AC179" s="349">
        <v>0.05</v>
      </c>
      <c r="AD179" s="349">
        <v>0.16</v>
      </c>
      <c r="AE179" s="350">
        <f t="shared" si="63"/>
        <v>0.23</v>
      </c>
      <c r="AF179" s="349">
        <v>0.04</v>
      </c>
      <c r="AG179" s="349">
        <v>0.04</v>
      </c>
      <c r="AH179" s="349">
        <v>0.15</v>
      </c>
      <c r="AI179" s="349">
        <v>0.15</v>
      </c>
      <c r="AJ179" s="349">
        <v>0.15</v>
      </c>
      <c r="AK179" s="350">
        <f t="shared" si="64"/>
        <v>0.53</v>
      </c>
      <c r="AL179" s="350">
        <v>0.03</v>
      </c>
      <c r="AM179" s="350">
        <v>0.22</v>
      </c>
      <c r="AN179" s="349">
        <v>0.04</v>
      </c>
      <c r="AO179" s="349">
        <v>0.14</v>
      </c>
      <c r="AP179" s="350">
        <f t="shared" si="65"/>
        <v>0.18</v>
      </c>
      <c r="AQ179" s="349">
        <v>0.15</v>
      </c>
      <c r="AR179" s="349">
        <v>0.15</v>
      </c>
      <c r="AS179" s="350">
        <f t="shared" si="66"/>
        <v>0.3</v>
      </c>
      <c r="AT179" s="349">
        <v>0.13</v>
      </c>
      <c r="AU179" s="349">
        <v>0.28</v>
      </c>
      <c r="AV179" s="350">
        <f t="shared" si="67"/>
        <v>0.41</v>
      </c>
      <c r="AW179" s="349">
        <v>0.38</v>
      </c>
      <c r="AX179" s="349">
        <v>0.48</v>
      </c>
      <c r="AY179" s="349">
        <v>0.66</v>
      </c>
      <c r="AZ179" s="349">
        <v>0.62</v>
      </c>
      <c r="BA179" s="349">
        <v>0.58</v>
      </c>
      <c r="BB179" s="349">
        <v>0.58</v>
      </c>
      <c r="BC179" s="349">
        <v>0.1</v>
      </c>
      <c r="BD179" s="349">
        <v>0.52</v>
      </c>
      <c r="BE179" s="349">
        <v>1.16</v>
      </c>
      <c r="BF179" s="349">
        <v>0.48</v>
      </c>
      <c r="BG179" s="349">
        <v>0.53</v>
      </c>
      <c r="BH179" s="349">
        <v>1.16</v>
      </c>
      <c r="BI179" s="374">
        <f t="shared" si="68"/>
        <v>7.25</v>
      </c>
      <c r="BJ179" s="350">
        <v>2.89</v>
      </c>
      <c r="BK179" s="350">
        <v>0.3</v>
      </c>
      <c r="BL179" s="349">
        <v>0.41</v>
      </c>
      <c r="BM179" s="349">
        <v>0.17</v>
      </c>
      <c r="BN179" s="349">
        <v>0.3</v>
      </c>
      <c r="BO179" s="349">
        <v>0.16</v>
      </c>
      <c r="BP179" s="350">
        <f t="shared" si="69"/>
        <v>1.04</v>
      </c>
      <c r="BQ179" s="349">
        <v>0.11</v>
      </c>
      <c r="BR179" s="349">
        <v>0.11</v>
      </c>
      <c r="BS179" s="349">
        <v>0.42</v>
      </c>
      <c r="BT179" s="349">
        <v>0.72</v>
      </c>
      <c r="BU179" s="349">
        <v>0.2</v>
      </c>
      <c r="BV179" s="350">
        <f t="shared" si="70"/>
        <v>1.56</v>
      </c>
      <c r="BW179" s="349">
        <v>0.74</v>
      </c>
      <c r="BX179" s="349">
        <v>0.42</v>
      </c>
      <c r="BY179" s="349">
        <v>0.3</v>
      </c>
      <c r="BZ179" s="349">
        <v>0.32</v>
      </c>
      <c r="CA179" s="350">
        <f t="shared" si="71"/>
        <v>1.78</v>
      </c>
      <c r="CB179" s="349">
        <v>0.14</v>
      </c>
      <c r="CC179" s="349">
        <v>5.06</v>
      </c>
      <c r="CD179" s="350">
        <f t="shared" si="72"/>
        <v>5.2</v>
      </c>
      <c r="CE179" s="350">
        <v>0.05</v>
      </c>
      <c r="CF179" s="350">
        <v>0.02</v>
      </c>
      <c r="CG179" s="349">
        <v>1.09</v>
      </c>
      <c r="CH179" s="349">
        <v>1.88</v>
      </c>
      <c r="CI179" s="349">
        <v>3.9</v>
      </c>
      <c r="CJ179" s="349">
        <v>1.2</v>
      </c>
      <c r="CK179" s="349">
        <v>0.8</v>
      </c>
      <c r="CL179" s="350">
        <f t="shared" si="73"/>
        <v>8.87</v>
      </c>
      <c r="CM179" s="349">
        <v>1.5</v>
      </c>
      <c r="CN179" s="349">
        <v>1.49</v>
      </c>
      <c r="CO179" s="350">
        <f t="shared" si="74"/>
        <v>2.99</v>
      </c>
      <c r="CP179" s="373">
        <f t="shared" si="56"/>
        <v>35.68</v>
      </c>
      <c r="CQ179" s="350">
        <f t="shared" si="57"/>
        <v>42.1</v>
      </c>
      <c r="CR179" s="292"/>
      <c r="CS179" s="292"/>
      <c r="CT179" s="292"/>
    </row>
    <row r="180" spans="1:98" s="2" customFormat="1" ht="12.75">
      <c r="A180" s="235">
        <f t="shared" si="75"/>
        <v>171</v>
      </c>
      <c r="B180" s="235" t="str">
        <f>Характеристика!B184</f>
        <v>Колхозная           8</v>
      </c>
      <c r="C180" s="266">
        <v>181.6</v>
      </c>
      <c r="D180" s="74">
        <v>0.2</v>
      </c>
      <c r="E180" s="348">
        <v>0.03</v>
      </c>
      <c r="F180" s="349">
        <v>0.1</v>
      </c>
      <c r="G180" s="350">
        <f t="shared" si="58"/>
        <v>0.33</v>
      </c>
      <c r="H180" s="350">
        <v>0.15</v>
      </c>
      <c r="I180" s="349">
        <v>0.13</v>
      </c>
      <c r="J180" s="74">
        <v>0.2</v>
      </c>
      <c r="K180" s="349">
        <v>0.14</v>
      </c>
      <c r="L180" s="350">
        <f t="shared" si="59"/>
        <v>0.47</v>
      </c>
      <c r="M180" s="349">
        <v>0.07</v>
      </c>
      <c r="N180" s="349">
        <v>0.07</v>
      </c>
      <c r="O180" s="349">
        <v>0.07</v>
      </c>
      <c r="P180" s="349">
        <v>0.14</v>
      </c>
      <c r="Q180" s="350">
        <f t="shared" si="60"/>
        <v>0.35</v>
      </c>
      <c r="R180" s="349">
        <v>0.15</v>
      </c>
      <c r="S180" s="349">
        <v>0.14</v>
      </c>
      <c r="T180" s="350">
        <f t="shared" si="61"/>
        <v>0.29</v>
      </c>
      <c r="U180" s="349">
        <v>0.06</v>
      </c>
      <c r="V180" s="349">
        <v>0.02</v>
      </c>
      <c r="W180" s="349">
        <v>0.02</v>
      </c>
      <c r="X180" s="349">
        <v>0.13</v>
      </c>
      <c r="Y180" s="349">
        <v>0.27</v>
      </c>
      <c r="Z180" s="349">
        <v>0.15</v>
      </c>
      <c r="AA180" s="350">
        <f t="shared" si="62"/>
        <v>0.65</v>
      </c>
      <c r="AB180" s="349">
        <v>0.02</v>
      </c>
      <c r="AC180" s="349">
        <v>0.07</v>
      </c>
      <c r="AD180" s="349">
        <v>0.16</v>
      </c>
      <c r="AE180" s="350">
        <f t="shared" si="63"/>
        <v>0.25</v>
      </c>
      <c r="AF180" s="349">
        <v>0.04</v>
      </c>
      <c r="AG180" s="349">
        <v>0.04</v>
      </c>
      <c r="AH180" s="349">
        <v>0.15</v>
      </c>
      <c r="AI180" s="349">
        <v>0.15</v>
      </c>
      <c r="AJ180" s="349">
        <v>0.15</v>
      </c>
      <c r="AK180" s="350">
        <f t="shared" si="64"/>
        <v>0.53</v>
      </c>
      <c r="AL180" s="350">
        <v>0</v>
      </c>
      <c r="AM180" s="350">
        <v>0.37</v>
      </c>
      <c r="AN180" s="349">
        <v>0.04</v>
      </c>
      <c r="AO180" s="349">
        <v>0.14</v>
      </c>
      <c r="AP180" s="350">
        <f t="shared" si="65"/>
        <v>0.18</v>
      </c>
      <c r="AQ180" s="349">
        <v>0.16</v>
      </c>
      <c r="AR180" s="349">
        <v>0.16</v>
      </c>
      <c r="AS180" s="350">
        <f t="shared" si="66"/>
        <v>0.32</v>
      </c>
      <c r="AT180" s="349">
        <v>0.03</v>
      </c>
      <c r="AU180" s="349">
        <v>0.34</v>
      </c>
      <c r="AV180" s="350">
        <f t="shared" si="67"/>
        <v>0.37</v>
      </c>
      <c r="AW180" s="349">
        <v>0.31</v>
      </c>
      <c r="AX180" s="349">
        <v>0.41</v>
      </c>
      <c r="AY180" s="349">
        <v>1.15</v>
      </c>
      <c r="AZ180" s="349">
        <v>0.11</v>
      </c>
      <c r="BA180" s="349">
        <v>0.51</v>
      </c>
      <c r="BB180" s="349">
        <v>0.51</v>
      </c>
      <c r="BC180" s="349">
        <v>0</v>
      </c>
      <c r="BD180" s="349">
        <v>0.45</v>
      </c>
      <c r="BE180" s="349">
        <v>1.02</v>
      </c>
      <c r="BF180" s="349">
        <v>0.41</v>
      </c>
      <c r="BG180" s="349">
        <v>0.46</v>
      </c>
      <c r="BH180" s="349">
        <v>1.02</v>
      </c>
      <c r="BI180" s="374">
        <f t="shared" si="68"/>
        <v>6.36</v>
      </c>
      <c r="BJ180" s="350">
        <v>2.89</v>
      </c>
      <c r="BK180" s="350">
        <v>0.3</v>
      </c>
      <c r="BL180" s="349">
        <v>0.13</v>
      </c>
      <c r="BM180" s="349">
        <v>0.17</v>
      </c>
      <c r="BN180" s="349">
        <v>0.3</v>
      </c>
      <c r="BO180" s="349">
        <v>0</v>
      </c>
      <c r="BP180" s="350">
        <f t="shared" si="69"/>
        <v>0.6</v>
      </c>
      <c r="BQ180" s="349">
        <v>0.11</v>
      </c>
      <c r="BR180" s="349">
        <v>0.11</v>
      </c>
      <c r="BS180" s="349">
        <v>0.91</v>
      </c>
      <c r="BT180" s="349">
        <v>0.72</v>
      </c>
      <c r="BU180" s="349">
        <v>0.2</v>
      </c>
      <c r="BV180" s="350">
        <f t="shared" si="70"/>
        <v>2.05</v>
      </c>
      <c r="BW180" s="349">
        <v>1.23</v>
      </c>
      <c r="BX180" s="349">
        <v>0.91</v>
      </c>
      <c r="BY180" s="349">
        <v>0.27</v>
      </c>
      <c r="BZ180" s="349">
        <v>0.81</v>
      </c>
      <c r="CA180" s="350">
        <f t="shared" si="71"/>
        <v>3.22</v>
      </c>
      <c r="CB180" s="349">
        <v>0.28</v>
      </c>
      <c r="CC180" s="349">
        <v>4.94</v>
      </c>
      <c r="CD180" s="350">
        <f t="shared" si="72"/>
        <v>5.22</v>
      </c>
      <c r="CE180" s="350">
        <v>0.1</v>
      </c>
      <c r="CF180" s="350">
        <v>0.02</v>
      </c>
      <c r="CG180" s="349">
        <v>1.09</v>
      </c>
      <c r="CH180" s="349">
        <v>0.6</v>
      </c>
      <c r="CI180" s="349">
        <v>2.6</v>
      </c>
      <c r="CJ180" s="349">
        <v>1.2</v>
      </c>
      <c r="CK180" s="349">
        <v>0.8</v>
      </c>
      <c r="CL180" s="350">
        <f t="shared" si="73"/>
        <v>6.29</v>
      </c>
      <c r="CM180" s="349">
        <v>1.5</v>
      </c>
      <c r="CN180" s="349">
        <v>1.49</v>
      </c>
      <c r="CO180" s="350">
        <f t="shared" si="74"/>
        <v>2.99</v>
      </c>
      <c r="CP180" s="373">
        <f t="shared" si="56"/>
        <v>34.3</v>
      </c>
      <c r="CQ180" s="350">
        <f t="shared" si="57"/>
        <v>40.47</v>
      </c>
      <c r="CR180" s="292"/>
      <c r="CS180" s="292"/>
      <c r="CT180" s="292"/>
    </row>
    <row r="181" spans="1:176" s="245" customFormat="1" ht="12.75">
      <c r="A181" s="394"/>
      <c r="B181" s="357" t="str">
        <f>Характеристика!B185</f>
        <v>Итого с.Тавайваам</v>
      </c>
      <c r="C181" s="358">
        <f>SUM(C172:C180)</f>
        <v>8118.5</v>
      </c>
      <c r="D181" s="359">
        <v>0.05</v>
      </c>
      <c r="E181" s="360">
        <v>0.06</v>
      </c>
      <c r="F181" s="350">
        <v>0.06</v>
      </c>
      <c r="G181" s="350">
        <f t="shared" si="58"/>
        <v>0.17</v>
      </c>
      <c r="H181" s="350">
        <v>0.14</v>
      </c>
      <c r="I181" s="349">
        <v>0.12</v>
      </c>
      <c r="J181" s="359">
        <v>0.05</v>
      </c>
      <c r="K181" s="350">
        <v>0.13</v>
      </c>
      <c r="L181" s="350">
        <f t="shared" si="59"/>
        <v>0.3</v>
      </c>
      <c r="M181" s="349">
        <v>0.05</v>
      </c>
      <c r="N181" s="349">
        <v>0.05</v>
      </c>
      <c r="O181" s="349">
        <v>0.05</v>
      </c>
      <c r="P181" s="350">
        <v>0.13</v>
      </c>
      <c r="Q181" s="350">
        <f t="shared" si="60"/>
        <v>0.28</v>
      </c>
      <c r="R181" s="349">
        <v>0.14</v>
      </c>
      <c r="S181" s="350">
        <v>0.13</v>
      </c>
      <c r="T181" s="350">
        <f t="shared" si="61"/>
        <v>0.27</v>
      </c>
      <c r="U181" s="349">
        <v>0.06</v>
      </c>
      <c r="V181" s="349">
        <v>0.03</v>
      </c>
      <c r="W181" s="349">
        <v>0.03</v>
      </c>
      <c r="X181" s="349">
        <v>0.12</v>
      </c>
      <c r="Y181" s="349">
        <v>0.22</v>
      </c>
      <c r="Z181" s="349">
        <v>0.14</v>
      </c>
      <c r="AA181" s="350">
        <f t="shared" si="62"/>
        <v>0.6</v>
      </c>
      <c r="AB181" s="349">
        <v>0.03</v>
      </c>
      <c r="AC181" s="349">
        <v>0.05</v>
      </c>
      <c r="AD181" s="349">
        <v>0.15</v>
      </c>
      <c r="AE181" s="350">
        <f t="shared" si="63"/>
        <v>0.23</v>
      </c>
      <c r="AF181" s="349">
        <v>0.06</v>
      </c>
      <c r="AG181" s="349">
        <v>0.06</v>
      </c>
      <c r="AH181" s="349">
        <v>0.14</v>
      </c>
      <c r="AI181" s="349">
        <v>0.14</v>
      </c>
      <c r="AJ181" s="349">
        <v>0.14</v>
      </c>
      <c r="AK181" s="350">
        <f t="shared" si="64"/>
        <v>0.54</v>
      </c>
      <c r="AL181" s="350">
        <v>0.03</v>
      </c>
      <c r="AM181" s="350">
        <v>0.2</v>
      </c>
      <c r="AN181" s="349">
        <v>0.06</v>
      </c>
      <c r="AO181" s="350">
        <v>0.13</v>
      </c>
      <c r="AP181" s="350">
        <f t="shared" si="65"/>
        <v>0.19</v>
      </c>
      <c r="AQ181" s="349">
        <v>0.16</v>
      </c>
      <c r="AR181" s="349">
        <v>0.16</v>
      </c>
      <c r="AS181" s="350">
        <f t="shared" si="66"/>
        <v>0.32</v>
      </c>
      <c r="AT181" s="349">
        <v>0.16</v>
      </c>
      <c r="AU181" s="349">
        <v>0.27</v>
      </c>
      <c r="AV181" s="350">
        <f t="shared" si="67"/>
        <v>0.43</v>
      </c>
      <c r="AW181" s="349">
        <v>0.28</v>
      </c>
      <c r="AX181" s="349">
        <v>0.38</v>
      </c>
      <c r="AY181" s="349">
        <v>0.76</v>
      </c>
      <c r="AZ181" s="349">
        <v>0.72</v>
      </c>
      <c r="BA181" s="349">
        <v>0.48</v>
      </c>
      <c r="BB181" s="349">
        <v>0.48</v>
      </c>
      <c r="BC181" s="349">
        <v>0.13</v>
      </c>
      <c r="BD181" s="349">
        <v>0.42</v>
      </c>
      <c r="BE181" s="349">
        <v>0.96</v>
      </c>
      <c r="BF181" s="349">
        <v>0.38</v>
      </c>
      <c r="BG181" s="349">
        <v>0.43</v>
      </c>
      <c r="BH181" s="349">
        <v>0.96</v>
      </c>
      <c r="BI181" s="374">
        <f t="shared" si="68"/>
        <v>6.38</v>
      </c>
      <c r="BJ181" s="350">
        <v>2.89</v>
      </c>
      <c r="BK181" s="350">
        <v>0.3</v>
      </c>
      <c r="BL181" s="349">
        <v>1.37</v>
      </c>
      <c r="BM181" s="349">
        <v>0.17</v>
      </c>
      <c r="BN181" s="349">
        <v>0.3</v>
      </c>
      <c r="BO181" s="349">
        <v>0.13</v>
      </c>
      <c r="BP181" s="350">
        <f t="shared" si="69"/>
        <v>1.97</v>
      </c>
      <c r="BQ181" s="349">
        <v>0.15</v>
      </c>
      <c r="BR181" s="349">
        <v>0.15</v>
      </c>
      <c r="BS181" s="349">
        <v>0.52</v>
      </c>
      <c r="BT181" s="349">
        <v>0.55</v>
      </c>
      <c r="BU181" s="349">
        <v>0.2</v>
      </c>
      <c r="BV181" s="350">
        <f t="shared" si="70"/>
        <v>1.57</v>
      </c>
      <c r="BW181" s="349">
        <v>0.84</v>
      </c>
      <c r="BX181" s="349">
        <v>0.52</v>
      </c>
      <c r="BY181" s="349">
        <v>0.13</v>
      </c>
      <c r="BZ181" s="349">
        <v>0.42</v>
      </c>
      <c r="CA181" s="350">
        <f t="shared" si="71"/>
        <v>1.91</v>
      </c>
      <c r="CB181" s="349">
        <v>0.24</v>
      </c>
      <c r="CC181" s="349">
        <v>4.91</v>
      </c>
      <c r="CD181" s="350">
        <f t="shared" si="72"/>
        <v>5.15</v>
      </c>
      <c r="CE181" s="350">
        <v>0.06</v>
      </c>
      <c r="CF181" s="350">
        <v>0.02</v>
      </c>
      <c r="CG181" s="349">
        <v>1.09</v>
      </c>
      <c r="CH181" s="349">
        <v>2.38</v>
      </c>
      <c r="CI181" s="349">
        <v>4.35</v>
      </c>
      <c r="CJ181" s="349">
        <v>1.2</v>
      </c>
      <c r="CK181" s="349">
        <v>0.8</v>
      </c>
      <c r="CL181" s="350">
        <f t="shared" si="73"/>
        <v>9.82</v>
      </c>
      <c r="CM181" s="349">
        <v>1.5</v>
      </c>
      <c r="CN181" s="349">
        <v>1.49</v>
      </c>
      <c r="CO181" s="350">
        <f t="shared" si="74"/>
        <v>2.99</v>
      </c>
      <c r="CP181" s="373">
        <f t="shared" si="56"/>
        <v>36.76</v>
      </c>
      <c r="CQ181" s="350">
        <f t="shared" si="57"/>
        <v>43.38</v>
      </c>
      <c r="CR181" s="292"/>
      <c r="CS181" s="292"/>
      <c r="CT181" s="292"/>
      <c r="CU181" s="236"/>
      <c r="CV181" s="236"/>
      <c r="CW181" s="236"/>
      <c r="CX181" s="2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  <c r="EC181" s="236"/>
      <c r="ED181" s="236"/>
      <c r="EE181" s="236"/>
      <c r="EF181" s="236"/>
      <c r="EG181" s="236"/>
      <c r="EH181" s="236"/>
      <c r="EI181" s="236"/>
      <c r="EJ181" s="236"/>
      <c r="EK181" s="236"/>
      <c r="EL181" s="236"/>
      <c r="EM181" s="236"/>
      <c r="EN181" s="236"/>
      <c r="EO181" s="236"/>
      <c r="EP181" s="236"/>
      <c r="EQ181" s="236"/>
      <c r="ER181" s="236"/>
      <c r="ES181" s="236"/>
      <c r="ET181" s="236"/>
      <c r="EU181" s="236"/>
      <c r="EV181" s="236"/>
      <c r="EW181" s="236"/>
      <c r="EX181" s="236"/>
      <c r="EY181" s="236"/>
      <c r="EZ181" s="236"/>
      <c r="FA181" s="236"/>
      <c r="FB181" s="236"/>
      <c r="FC181" s="236"/>
      <c r="FD181" s="236"/>
      <c r="FE181" s="236"/>
      <c r="FF181" s="236"/>
      <c r="FG181" s="236"/>
      <c r="FH181" s="236"/>
      <c r="FI181" s="236"/>
      <c r="FJ181" s="236"/>
      <c r="FK181" s="236"/>
      <c r="FL181" s="236"/>
      <c r="FM181" s="236"/>
      <c r="FN181" s="236"/>
      <c r="FO181" s="236"/>
      <c r="FP181" s="236"/>
      <c r="FQ181" s="236"/>
      <c r="FR181" s="236"/>
      <c r="FS181" s="236"/>
      <c r="FT181" s="236"/>
    </row>
    <row r="182" spans="1:176" s="245" customFormat="1" ht="21" customHeight="1">
      <c r="A182" s="394"/>
      <c r="B182" s="357" t="str">
        <f>Характеристика!B186</f>
        <v>ВСЕГО:</v>
      </c>
      <c r="C182" s="361">
        <f>C171+C181</f>
        <v>307558.9</v>
      </c>
      <c r="D182" s="362">
        <v>0.04</v>
      </c>
      <c r="E182" s="363">
        <v>0.06</v>
      </c>
      <c r="F182" s="364">
        <v>0.08</v>
      </c>
      <c r="G182" s="364">
        <v>0.18</v>
      </c>
      <c r="H182" s="364">
        <v>0.15</v>
      </c>
      <c r="I182" s="364">
        <v>0.12</v>
      </c>
      <c r="J182" s="364">
        <v>0.04</v>
      </c>
      <c r="K182" s="364">
        <v>0.14</v>
      </c>
      <c r="L182" s="364">
        <v>0.3</v>
      </c>
      <c r="M182" s="364">
        <v>0.05</v>
      </c>
      <c r="N182" s="364">
        <v>0.05</v>
      </c>
      <c r="O182" s="364">
        <v>0.05</v>
      </c>
      <c r="P182" s="364">
        <v>0.14</v>
      </c>
      <c r="Q182" s="364">
        <f>M182+N182+O182+P182</f>
        <v>0.29</v>
      </c>
      <c r="R182" s="364">
        <v>0.15</v>
      </c>
      <c r="S182" s="364">
        <v>0.14</v>
      </c>
      <c r="T182" s="364">
        <f>R182+S182</f>
        <v>0.29</v>
      </c>
      <c r="U182" s="364">
        <v>0.06</v>
      </c>
      <c r="V182" s="364">
        <v>0.02</v>
      </c>
      <c r="W182" s="364">
        <v>0.02</v>
      </c>
      <c r="X182" s="364">
        <v>0.12</v>
      </c>
      <c r="Y182" s="364">
        <v>0.22</v>
      </c>
      <c r="Z182" s="364">
        <v>0.15</v>
      </c>
      <c r="AA182" s="364">
        <v>0.58</v>
      </c>
      <c r="AB182" s="364">
        <v>0.02</v>
      </c>
      <c r="AC182" s="364">
        <v>0.05</v>
      </c>
      <c r="AD182" s="364">
        <v>0.16</v>
      </c>
      <c r="AE182" s="364">
        <f>AB182+AC182+AD182</f>
        <v>0.23</v>
      </c>
      <c r="AF182" s="364">
        <v>0.04</v>
      </c>
      <c r="AG182" s="364">
        <v>0.04</v>
      </c>
      <c r="AH182" s="364">
        <v>0.15</v>
      </c>
      <c r="AI182" s="364">
        <v>0.15</v>
      </c>
      <c r="AJ182" s="364">
        <v>0.15</v>
      </c>
      <c r="AK182" s="364">
        <f>AF182+AG182+AH182+AI182+AJ182</f>
        <v>0.53</v>
      </c>
      <c r="AL182" s="364">
        <v>0.03</v>
      </c>
      <c r="AM182" s="364">
        <v>0.2</v>
      </c>
      <c r="AN182" s="364">
        <v>0.03</v>
      </c>
      <c r="AO182" s="364">
        <v>0.14</v>
      </c>
      <c r="AP182" s="364">
        <f>AN182+AO182</f>
        <v>0.17</v>
      </c>
      <c r="AQ182" s="364">
        <v>0.16</v>
      </c>
      <c r="AR182" s="364">
        <v>0.16</v>
      </c>
      <c r="AS182" s="364">
        <f>AQ182+AR182</f>
        <v>0.32</v>
      </c>
      <c r="AT182" s="346">
        <v>0.13</v>
      </c>
      <c r="AU182" s="346">
        <v>0.28</v>
      </c>
      <c r="AV182" s="364">
        <f>AT182+AU182</f>
        <v>0.41</v>
      </c>
      <c r="AW182" s="364">
        <v>0.3</v>
      </c>
      <c r="AX182" s="364">
        <v>0.4</v>
      </c>
      <c r="AY182" s="364">
        <v>0.74</v>
      </c>
      <c r="AZ182" s="364">
        <v>0.7</v>
      </c>
      <c r="BA182" s="364">
        <v>0.5</v>
      </c>
      <c r="BB182" s="364">
        <v>0.5</v>
      </c>
      <c r="BC182" s="364">
        <v>0.1</v>
      </c>
      <c r="BD182" s="364">
        <v>0.44</v>
      </c>
      <c r="BE182" s="364">
        <v>1</v>
      </c>
      <c r="BF182" s="364">
        <v>0.4</v>
      </c>
      <c r="BG182" s="364">
        <v>0.45</v>
      </c>
      <c r="BH182" s="364">
        <v>1</v>
      </c>
      <c r="BI182" s="364">
        <f>AW182+AX182+AY182+AZ182+BA182+BB182+BC182+BD182+BE182+BF182+BG182+BH182</f>
        <v>6.53</v>
      </c>
      <c r="BJ182" s="364">
        <v>2.89</v>
      </c>
      <c r="BK182" s="364">
        <v>0.3</v>
      </c>
      <c r="BL182" s="364">
        <v>1.38</v>
      </c>
      <c r="BM182" s="364">
        <v>0.17</v>
      </c>
      <c r="BN182" s="364">
        <v>0.3</v>
      </c>
      <c r="BO182" s="364">
        <v>0.17</v>
      </c>
      <c r="BP182" s="364">
        <f>BL182+BM182+BN182+BO182</f>
        <v>2.02</v>
      </c>
      <c r="BQ182" s="364">
        <v>0.11</v>
      </c>
      <c r="BR182" s="364">
        <v>0.11</v>
      </c>
      <c r="BS182" s="364">
        <v>0.5</v>
      </c>
      <c r="BT182" s="364">
        <v>0.56</v>
      </c>
      <c r="BU182" s="364">
        <v>0.2</v>
      </c>
      <c r="BV182" s="364">
        <f>BQ182+BR182+BS182+BT182+BU182</f>
        <v>1.48</v>
      </c>
      <c r="BW182" s="364">
        <v>0.82</v>
      </c>
      <c r="BX182" s="364">
        <v>0.5</v>
      </c>
      <c r="BY182" s="364">
        <v>0.14</v>
      </c>
      <c r="BZ182" s="364">
        <v>0.4</v>
      </c>
      <c r="CA182" s="364">
        <f>BW182+BX182+BY182+BZ182</f>
        <v>1.86</v>
      </c>
      <c r="CB182" s="364">
        <v>0.22</v>
      </c>
      <c r="CC182" s="364">
        <v>4.28</v>
      </c>
      <c r="CD182" s="364">
        <f>CB182+CC182</f>
        <v>4.5</v>
      </c>
      <c r="CE182" s="364">
        <v>0.08</v>
      </c>
      <c r="CF182" s="364">
        <v>0.02</v>
      </c>
      <c r="CG182" s="364">
        <v>1.09</v>
      </c>
      <c r="CH182" s="364">
        <v>2.5</v>
      </c>
      <c r="CI182" s="364">
        <v>4.5</v>
      </c>
      <c r="CJ182" s="364">
        <v>1.2</v>
      </c>
      <c r="CK182" s="364">
        <v>0.8</v>
      </c>
      <c r="CL182" s="364">
        <f>CG182+CH182+CI182+CJ182+CK182</f>
        <v>10.09</v>
      </c>
      <c r="CM182" s="364">
        <v>1.5</v>
      </c>
      <c r="CN182" s="364">
        <v>1.49</v>
      </c>
      <c r="CO182" s="364">
        <f>CM182+CN182</f>
        <v>2.99</v>
      </c>
      <c r="CP182" s="364">
        <f>G182+H182+L182+Q182+T182+AA182+AE182+AK182+AL182+AM182+AP182+AS182+AV182+BI182+BJ182+BK182+BP182+BV182+CA182+CD182+CE182+CF182+CL182+CO182</f>
        <v>36.44</v>
      </c>
      <c r="CQ182" s="364">
        <f t="shared" si="57"/>
        <v>43</v>
      </c>
      <c r="CR182" s="292"/>
      <c r="CS182" s="292"/>
      <c r="CT182" s="292"/>
      <c r="CU182" s="236"/>
      <c r="CV182" s="236"/>
      <c r="CW182" s="236"/>
      <c r="CX182" s="2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  <c r="EC182" s="236"/>
      <c r="ED182" s="236"/>
      <c r="EE182" s="236"/>
      <c r="EF182" s="236"/>
      <c r="EG182" s="236"/>
      <c r="EH182" s="236"/>
      <c r="EI182" s="236"/>
      <c r="EJ182" s="236"/>
      <c r="EK182" s="236"/>
      <c r="EL182" s="236"/>
      <c r="EM182" s="236"/>
      <c r="EN182" s="236"/>
      <c r="EO182" s="236"/>
      <c r="EP182" s="236"/>
      <c r="EQ182" s="236"/>
      <c r="ER182" s="236"/>
      <c r="ES182" s="236"/>
      <c r="ET182" s="236"/>
      <c r="EU182" s="236"/>
      <c r="EV182" s="236"/>
      <c r="EW182" s="236"/>
      <c r="EX182" s="236"/>
      <c r="EY182" s="236"/>
      <c r="EZ182" s="236"/>
      <c r="FA182" s="236"/>
      <c r="FB182" s="236"/>
      <c r="FC182" s="236"/>
      <c r="FD182" s="236"/>
      <c r="FE182" s="236"/>
      <c r="FF182" s="236"/>
      <c r="FG182" s="236"/>
      <c r="FH182" s="236"/>
      <c r="FI182" s="236"/>
      <c r="FJ182" s="236"/>
      <c r="FK182" s="236"/>
      <c r="FL182" s="236"/>
      <c r="FM182" s="236"/>
      <c r="FN182" s="236"/>
      <c r="FO182" s="236"/>
      <c r="FP182" s="236"/>
      <c r="FQ182" s="236"/>
      <c r="FR182" s="236"/>
      <c r="FS182" s="236"/>
      <c r="FT182" s="236"/>
    </row>
    <row r="183" spans="1:95" s="2" customFormat="1" ht="21" customHeight="1">
      <c r="A183" s="236"/>
      <c r="B183" s="236"/>
      <c r="C183" s="236"/>
      <c r="D183" s="345"/>
      <c r="E183" s="345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370">
        <f>G183+H183+L183+Q183+AA183+AE183+AK183+AL183+AM183+AP183+AS183+AV183+BI183+BJ183+BK183+BP183+BV183+CA183+CD183+CE183+CF183+CL183+CO183</f>
        <v>0</v>
      </c>
      <c r="CQ183" s="236"/>
    </row>
    <row r="184" ht="12.75">
      <c r="CP184" s="370">
        <f>G184+H184+L184+Q184+AA184+AE184+AK184+AL184+AM184+AP184+AS184+AV184+BI184+BJ184+BK184+BP184+BV184+CA184+CD184+CE184+CF184+CL184+CO184</f>
        <v>0</v>
      </c>
    </row>
  </sheetData>
  <sheetProtection/>
  <mergeCells count="33">
    <mergeCell ref="CP6:CP8"/>
    <mergeCell ref="BL7:BP7"/>
    <mergeCell ref="BQ7:BV7"/>
    <mergeCell ref="BW7:CA7"/>
    <mergeCell ref="CB7:CD7"/>
    <mergeCell ref="CE7:CE8"/>
    <mergeCell ref="CG7:CL7"/>
    <mergeCell ref="CM7:CO7"/>
    <mergeCell ref="CG6:CO6"/>
    <mergeCell ref="CF7:CF8"/>
    <mergeCell ref="A181:A182"/>
    <mergeCell ref="D7:G7"/>
    <mergeCell ref="I7:L7"/>
    <mergeCell ref="M7:Q7"/>
    <mergeCell ref="AQ7:AS7"/>
    <mergeCell ref="C6:C8"/>
    <mergeCell ref="B6:B8"/>
    <mergeCell ref="D6:AS6"/>
    <mergeCell ref="AT6:BK6"/>
    <mergeCell ref="R7:T7"/>
    <mergeCell ref="AW7:BI7"/>
    <mergeCell ref="BJ7:BJ8"/>
    <mergeCell ref="BK7:BK8"/>
    <mergeCell ref="U7:AA7"/>
    <mergeCell ref="BL6:CF6"/>
    <mergeCell ref="J1:AD1"/>
    <mergeCell ref="A6:A8"/>
    <mergeCell ref="AT7:AV7"/>
    <mergeCell ref="CQ6:CQ8"/>
    <mergeCell ref="AB7:AE7"/>
    <mergeCell ref="AF7:AK7"/>
    <mergeCell ref="AL7:AL8"/>
    <mergeCell ref="AN7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V288"/>
  <sheetViews>
    <sheetView zoomScalePageLayoutView="0" workbookViewId="0" topLeftCell="A9">
      <pane xSplit="2" ySplit="5" topLeftCell="C174" activePane="bottomRight" state="frozen"/>
      <selection pane="topLeft" activeCell="D102" sqref="D102"/>
      <selection pane="topRight" activeCell="D102" sqref="D102"/>
      <selection pane="bottomLeft" activeCell="D102" sqref="D102"/>
      <selection pane="bottomRight" activeCell="D10" sqref="D10:D11"/>
    </sheetView>
  </sheetViews>
  <sheetFormatPr defaultColWidth="9.140625" defaultRowHeight="12.75"/>
  <cols>
    <col min="1" max="1" width="5.140625" style="4" customWidth="1"/>
    <col min="2" max="2" width="16.140625" style="4" customWidth="1"/>
    <col min="3" max="3" width="9.57421875" style="4" customWidth="1"/>
    <col min="4" max="4" width="13.57421875" style="4" customWidth="1"/>
    <col min="5" max="5" width="9.57421875" style="4" customWidth="1"/>
    <col min="6" max="6" width="14.00390625" style="4" hidden="1" customWidth="1"/>
    <col min="7" max="7" width="10.7109375" style="4" hidden="1" customWidth="1"/>
    <col min="8" max="8" width="11.421875" style="4" hidden="1" customWidth="1"/>
    <col min="9" max="9" width="13.00390625" style="4" hidden="1" customWidth="1"/>
    <col min="10" max="10" width="10.8515625" style="4" hidden="1" customWidth="1"/>
    <col min="11" max="14" width="12.28125" style="4" hidden="1" customWidth="1"/>
    <col min="15" max="16" width="11.421875" style="4" hidden="1" customWidth="1"/>
    <col min="17" max="17" width="10.421875" style="4" hidden="1" customWidth="1"/>
    <col min="18" max="18" width="9.7109375" style="4" hidden="1" customWidth="1"/>
    <col min="19" max="19" width="8.28125" style="4" hidden="1" customWidth="1"/>
    <col min="20" max="20" width="9.7109375" style="4" hidden="1" customWidth="1"/>
    <col min="21" max="21" width="8.7109375" style="4" hidden="1" customWidth="1"/>
    <col min="22" max="22" width="9.00390625" style="4" hidden="1" customWidth="1"/>
    <col min="23" max="23" width="8.7109375" style="4" hidden="1" customWidth="1"/>
    <col min="24" max="24" width="8.140625" style="4" hidden="1" customWidth="1"/>
    <col min="25" max="25" width="10.8515625" style="4" hidden="1" customWidth="1"/>
    <col min="26" max="26" width="6.8515625" style="4" hidden="1" customWidth="1"/>
    <col min="27" max="28" width="6.28125" style="4" hidden="1" customWidth="1"/>
    <col min="29" max="29" width="7.57421875" style="320" customWidth="1"/>
    <col min="30" max="30" width="7.421875" style="4" hidden="1" customWidth="1"/>
    <col min="31" max="32" width="6.28125" style="4" hidden="1" customWidth="1"/>
    <col min="33" max="33" width="6.7109375" style="4" hidden="1" customWidth="1"/>
    <col min="34" max="34" width="9.421875" style="4" hidden="1" customWidth="1"/>
    <col min="35" max="35" width="6.28125" style="4" hidden="1" customWidth="1"/>
    <col min="36" max="36" width="6.421875" style="4" hidden="1" customWidth="1"/>
    <col min="37" max="37" width="9.140625" style="6" hidden="1" customWidth="1"/>
    <col min="38" max="42" width="9.140625" style="7" hidden="1" customWidth="1"/>
    <col min="43" max="43" width="9.140625" style="6" hidden="1" customWidth="1"/>
    <col min="44" max="44" width="9.140625" style="7" hidden="1" customWidth="1"/>
    <col min="45" max="152" width="9.140625" style="7" customWidth="1"/>
    <col min="153" max="16384" width="9.140625" style="4" customWidth="1"/>
  </cols>
  <sheetData>
    <row r="1" spans="1:35" ht="16.5" customHeight="1">
      <c r="A1" s="3" t="s">
        <v>167</v>
      </c>
      <c r="AE1" s="5" t="s">
        <v>168</v>
      </c>
      <c r="AF1" s="5"/>
      <c r="AH1" s="5"/>
      <c r="AI1" s="5"/>
    </row>
    <row r="2" spans="1:35" ht="15">
      <c r="A2" s="3" t="s">
        <v>169</v>
      </c>
      <c r="AE2" s="5" t="s">
        <v>258</v>
      </c>
      <c r="AF2" s="5"/>
      <c r="AH2" s="5"/>
      <c r="AI2" s="5"/>
    </row>
    <row r="3" spans="1:35" ht="15">
      <c r="A3" s="3" t="s">
        <v>170</v>
      </c>
      <c r="AE3" s="5" t="s">
        <v>259</v>
      </c>
      <c r="AF3" s="5"/>
      <c r="AH3" s="5"/>
      <c r="AI3" s="5"/>
    </row>
    <row r="4" spans="1:29" ht="4.5" customHeight="1">
      <c r="A4" s="8"/>
      <c r="B4" s="4" t="s">
        <v>171</v>
      </c>
      <c r="W4" s="9" t="s">
        <v>171</v>
      </c>
      <c r="X4" s="9" t="s">
        <v>171</v>
      </c>
      <c r="AC4" s="321"/>
    </row>
    <row r="5" spans="1:32" ht="15.75">
      <c r="A5" s="8"/>
      <c r="H5" s="10"/>
      <c r="O5" s="10" t="s">
        <v>172</v>
      </c>
      <c r="W5" s="9"/>
      <c r="X5" s="9"/>
      <c r="AE5" s="5" t="s">
        <v>260</v>
      </c>
      <c r="AF5" s="5"/>
    </row>
    <row r="6" spans="1:25" ht="15.75">
      <c r="A6" s="11" t="s">
        <v>173</v>
      </c>
      <c r="B6" s="11"/>
      <c r="C6" s="11"/>
      <c r="D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 t="s">
        <v>261</v>
      </c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2.75"/>
    <row r="9" spans="1:32" ht="0.75" customHeight="1" thickBot="1">
      <c r="A9" s="13"/>
      <c r="B9" s="13"/>
      <c r="C9" s="14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5"/>
      <c r="W9" s="13"/>
      <c r="X9" s="13"/>
      <c r="Y9" s="13"/>
      <c r="Z9" s="16"/>
      <c r="AA9" s="16"/>
      <c r="AB9" s="16"/>
      <c r="AC9" s="322"/>
      <c r="AD9" s="16"/>
      <c r="AE9" s="16"/>
      <c r="AF9" s="16"/>
    </row>
    <row r="10" spans="1:45" ht="20.25" customHeight="1">
      <c r="A10" s="405" t="s">
        <v>0</v>
      </c>
      <c r="B10" s="405" t="s">
        <v>1</v>
      </c>
      <c r="C10" s="410" t="s">
        <v>174</v>
      </c>
      <c r="D10" s="405" t="s">
        <v>262</v>
      </c>
      <c r="E10" s="403" t="s">
        <v>2</v>
      </c>
      <c r="F10" s="405" t="s">
        <v>187</v>
      </c>
      <c r="G10" s="405" t="s">
        <v>175</v>
      </c>
      <c r="H10" s="405" t="s">
        <v>176</v>
      </c>
      <c r="I10" s="405"/>
      <c r="J10" s="405"/>
      <c r="K10" s="405"/>
      <c r="L10" s="405"/>
      <c r="M10" s="411"/>
      <c r="N10" s="405" t="s">
        <v>177</v>
      </c>
      <c r="O10" s="405"/>
      <c r="P10" s="405"/>
      <c r="Q10" s="405"/>
      <c r="R10" s="405"/>
      <c r="S10" s="403" t="s">
        <v>263</v>
      </c>
      <c r="T10" s="404" t="s">
        <v>178</v>
      </c>
      <c r="U10" s="404"/>
      <c r="V10" s="404"/>
      <c r="W10" s="404"/>
      <c r="X10" s="404"/>
      <c r="Y10" s="404"/>
      <c r="Z10" s="405" t="s">
        <v>179</v>
      </c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 t="s">
        <v>180</v>
      </c>
      <c r="AL10" s="407" t="s">
        <v>181</v>
      </c>
      <c r="AM10" s="407" t="s">
        <v>182</v>
      </c>
      <c r="AN10" s="407" t="s">
        <v>183</v>
      </c>
      <c r="AO10" s="407" t="s">
        <v>184</v>
      </c>
      <c r="AP10" s="407" t="s">
        <v>264</v>
      </c>
      <c r="AQ10" s="407" t="s">
        <v>185</v>
      </c>
      <c r="AR10" s="408" t="s">
        <v>186</v>
      </c>
      <c r="AS10" s="412" t="s">
        <v>265</v>
      </c>
    </row>
    <row r="11" spans="1:45" ht="156" customHeight="1" thickBot="1">
      <c r="A11" s="405"/>
      <c r="B11" s="405"/>
      <c r="C11" s="410"/>
      <c r="D11" s="405"/>
      <c r="E11" s="403"/>
      <c r="F11" s="405"/>
      <c r="G11" s="405"/>
      <c r="H11" s="226" t="s">
        <v>188</v>
      </c>
      <c r="I11" s="250" t="s">
        <v>189</v>
      </c>
      <c r="J11" s="250" t="s">
        <v>190</v>
      </c>
      <c r="K11" s="250" t="s">
        <v>191</v>
      </c>
      <c r="L11" s="250" t="s">
        <v>192</v>
      </c>
      <c r="M11" s="250" t="s">
        <v>193</v>
      </c>
      <c r="N11" s="226" t="s">
        <v>188</v>
      </c>
      <c r="O11" s="250" t="s">
        <v>189</v>
      </c>
      <c r="P11" s="250" t="s">
        <v>194</v>
      </c>
      <c r="Q11" s="250" t="s">
        <v>195</v>
      </c>
      <c r="R11" s="250" t="s">
        <v>196</v>
      </c>
      <c r="S11" s="403"/>
      <c r="T11" s="252" t="s">
        <v>197</v>
      </c>
      <c r="U11" s="250" t="s">
        <v>198</v>
      </c>
      <c r="V11" s="250" t="s">
        <v>199</v>
      </c>
      <c r="W11" s="250" t="s">
        <v>200</v>
      </c>
      <c r="X11" s="250" t="s">
        <v>201</v>
      </c>
      <c r="Y11" s="250" t="s">
        <v>202</v>
      </c>
      <c r="Z11" s="250" t="s">
        <v>203</v>
      </c>
      <c r="AA11" s="250" t="s">
        <v>204</v>
      </c>
      <c r="AB11" s="250" t="s">
        <v>205</v>
      </c>
      <c r="AC11" s="323" t="s">
        <v>206</v>
      </c>
      <c r="AD11" s="250" t="s">
        <v>207</v>
      </c>
      <c r="AE11" s="250" t="s">
        <v>208</v>
      </c>
      <c r="AF11" s="250" t="s">
        <v>205</v>
      </c>
      <c r="AG11" s="252" t="s">
        <v>209</v>
      </c>
      <c r="AH11" s="250" t="s">
        <v>210</v>
      </c>
      <c r="AI11" s="250" t="s">
        <v>211</v>
      </c>
      <c r="AJ11" s="250" t="s">
        <v>212</v>
      </c>
      <c r="AK11" s="407"/>
      <c r="AL11" s="407"/>
      <c r="AM11" s="407"/>
      <c r="AN11" s="407"/>
      <c r="AO11" s="407"/>
      <c r="AP11" s="407"/>
      <c r="AQ11" s="407"/>
      <c r="AR11" s="409"/>
      <c r="AS11" s="413"/>
    </row>
    <row r="12" spans="1:45" ht="23.25" customHeight="1" thickBot="1">
      <c r="A12" s="405"/>
      <c r="B12" s="405"/>
      <c r="C12" s="410"/>
      <c r="D12" s="227" t="s">
        <v>213</v>
      </c>
      <c r="E12" s="227" t="s">
        <v>213</v>
      </c>
      <c r="F12" s="227" t="s">
        <v>213</v>
      </c>
      <c r="G12" s="227" t="s">
        <v>213</v>
      </c>
      <c r="H12" s="227" t="s">
        <v>213</v>
      </c>
      <c r="I12" s="227" t="s">
        <v>214</v>
      </c>
      <c r="J12" s="227" t="s">
        <v>213</v>
      </c>
      <c r="K12" s="227" t="s">
        <v>213</v>
      </c>
      <c r="L12" s="227" t="s">
        <v>213</v>
      </c>
      <c r="M12" s="227" t="s">
        <v>213</v>
      </c>
      <c r="N12" s="227" t="s">
        <v>213</v>
      </c>
      <c r="O12" s="227" t="s">
        <v>214</v>
      </c>
      <c r="P12" s="227" t="s">
        <v>213</v>
      </c>
      <c r="Q12" s="227" t="s">
        <v>213</v>
      </c>
      <c r="R12" s="227" t="s">
        <v>213</v>
      </c>
      <c r="S12" s="227" t="s">
        <v>215</v>
      </c>
      <c r="T12" s="227" t="s">
        <v>215</v>
      </c>
      <c r="U12" s="227" t="s">
        <v>215</v>
      </c>
      <c r="V12" s="227" t="s">
        <v>215</v>
      </c>
      <c r="W12" s="227" t="s">
        <v>215</v>
      </c>
      <c r="X12" s="227" t="s">
        <v>215</v>
      </c>
      <c r="Y12" s="227" t="s">
        <v>216</v>
      </c>
      <c r="Z12" s="17" t="s">
        <v>216</v>
      </c>
      <c r="AA12" s="17" t="s">
        <v>216</v>
      </c>
      <c r="AB12" s="17" t="s">
        <v>216</v>
      </c>
      <c r="AC12" s="324" t="s">
        <v>217</v>
      </c>
      <c r="AD12" s="17" t="s">
        <v>165</v>
      </c>
      <c r="AE12" s="17" t="s">
        <v>165</v>
      </c>
      <c r="AF12" s="17" t="s">
        <v>165</v>
      </c>
      <c r="AG12" s="17" t="s">
        <v>165</v>
      </c>
      <c r="AH12" s="17" t="s">
        <v>165</v>
      </c>
      <c r="AI12" s="17" t="s">
        <v>165</v>
      </c>
      <c r="AJ12" s="17" t="s">
        <v>165</v>
      </c>
      <c r="AK12" s="253" t="s">
        <v>218</v>
      </c>
      <c r="AL12" s="253" t="s">
        <v>215</v>
      </c>
      <c r="AM12" s="253" t="s">
        <v>215</v>
      </c>
      <c r="AN12" s="253" t="s">
        <v>215</v>
      </c>
      <c r="AO12" s="253" t="s">
        <v>215</v>
      </c>
      <c r="AP12" s="253" t="s">
        <v>215</v>
      </c>
      <c r="AQ12" s="253" t="s">
        <v>219</v>
      </c>
      <c r="AR12" s="249" t="s">
        <v>213</v>
      </c>
      <c r="AS12" s="251" t="s">
        <v>266</v>
      </c>
    </row>
    <row r="13" spans="1:48" ht="13.5" thickBot="1">
      <c r="A13" s="254">
        <v>1</v>
      </c>
      <c r="B13" s="255">
        <v>2</v>
      </c>
      <c r="C13" s="254">
        <v>3</v>
      </c>
      <c r="D13" s="255">
        <v>4</v>
      </c>
      <c r="E13" s="255">
        <v>6</v>
      </c>
      <c r="F13" s="254">
        <v>7</v>
      </c>
      <c r="G13" s="255">
        <v>8</v>
      </c>
      <c r="H13" s="254">
        <v>9</v>
      </c>
      <c r="I13" s="255">
        <v>10</v>
      </c>
      <c r="J13" s="256">
        <v>11</v>
      </c>
      <c r="K13" s="255">
        <v>12</v>
      </c>
      <c r="L13" s="256">
        <v>13</v>
      </c>
      <c r="M13" s="255">
        <v>14</v>
      </c>
      <c r="N13" s="256">
        <v>15</v>
      </c>
      <c r="O13" s="255">
        <v>16</v>
      </c>
      <c r="P13" s="256">
        <v>17</v>
      </c>
      <c r="Q13" s="255">
        <v>18</v>
      </c>
      <c r="R13" s="256">
        <v>19</v>
      </c>
      <c r="S13" s="255">
        <v>20</v>
      </c>
      <c r="T13" s="256">
        <v>21</v>
      </c>
      <c r="U13" s="255">
        <v>22</v>
      </c>
      <c r="V13" s="256">
        <v>23</v>
      </c>
      <c r="W13" s="255">
        <v>24</v>
      </c>
      <c r="X13" s="256">
        <v>25</v>
      </c>
      <c r="Y13" s="255">
        <v>26</v>
      </c>
      <c r="Z13" s="256">
        <v>27</v>
      </c>
      <c r="AA13" s="255">
        <v>28</v>
      </c>
      <c r="AB13" s="256">
        <v>29</v>
      </c>
      <c r="AC13" s="325">
        <v>30</v>
      </c>
      <c r="AD13" s="256">
        <v>31</v>
      </c>
      <c r="AE13" s="255">
        <v>32</v>
      </c>
      <c r="AF13" s="256">
        <v>33</v>
      </c>
      <c r="AG13" s="19">
        <v>34</v>
      </c>
      <c r="AH13" s="257">
        <v>35</v>
      </c>
      <c r="AI13" s="18">
        <v>36</v>
      </c>
      <c r="AJ13" s="19">
        <v>37</v>
      </c>
      <c r="AK13" s="258">
        <v>38</v>
      </c>
      <c r="AL13" s="259">
        <v>39</v>
      </c>
      <c r="AM13" s="258">
        <v>40</v>
      </c>
      <c r="AN13" s="259">
        <v>41</v>
      </c>
      <c r="AO13" s="258">
        <v>42</v>
      </c>
      <c r="AP13" s="260">
        <v>43</v>
      </c>
      <c r="AQ13" s="31">
        <v>44</v>
      </c>
      <c r="AR13" s="137">
        <v>45</v>
      </c>
      <c r="AS13" s="68">
        <v>46</v>
      </c>
      <c r="AU13" s="25"/>
      <c r="AV13" s="25"/>
    </row>
    <row r="14" spans="1:48" ht="13.5" thickBot="1">
      <c r="A14" s="26">
        <v>1</v>
      </c>
      <c r="B14" s="261" t="s">
        <v>3</v>
      </c>
      <c r="C14" s="27" t="s">
        <v>220</v>
      </c>
      <c r="D14" s="262">
        <v>2371</v>
      </c>
      <c r="E14" s="28">
        <v>219.6</v>
      </c>
      <c r="F14" s="29">
        <f>J14+K14+P14+Q14+L14</f>
        <v>1583</v>
      </c>
      <c r="G14" s="30"/>
      <c r="H14" s="31">
        <f>J14+K14+M14+L14</f>
        <v>1653</v>
      </c>
      <c r="I14" s="32">
        <f>'[1]Лист2'!$I$48+'[1]Лист2'!$N$48+'[1]Лист2'!$S$48</f>
        <v>25</v>
      </c>
      <c r="J14" s="33">
        <f>'[1]Лист2'!$L$48</f>
        <v>824</v>
      </c>
      <c r="K14" s="33">
        <f>'[1]Лист2'!$Q$48</f>
        <v>436.1</v>
      </c>
      <c r="L14" s="34">
        <f>'[1]Лист2'!$V$48</f>
        <v>0</v>
      </c>
      <c r="M14" s="35">
        <v>392.9</v>
      </c>
      <c r="N14" s="36">
        <f>P14+R14+Q14</f>
        <v>322.9</v>
      </c>
      <c r="O14" s="37">
        <f>'[1]Лист2'!$D$48</f>
        <v>7</v>
      </c>
      <c r="P14" s="38">
        <f>'[1]Лист2'!$G$48</f>
        <v>322.9</v>
      </c>
      <c r="Q14" s="38"/>
      <c r="R14" s="38"/>
      <c r="S14" s="39">
        <f aca="true" t="shared" si="0" ref="S14:S77">R14</f>
        <v>0</v>
      </c>
      <c r="T14" s="40">
        <f aca="true" t="shared" si="1" ref="T14:T77">F14</f>
        <v>1583</v>
      </c>
      <c r="U14" s="41">
        <f aca="true" t="shared" si="2" ref="U14:U77">F14</f>
        <v>1583</v>
      </c>
      <c r="V14" s="41">
        <f aca="true" t="shared" si="3" ref="V14:V77">F14</f>
        <v>1583</v>
      </c>
      <c r="W14" s="41">
        <f aca="true" t="shared" si="4" ref="W14:W77">F14</f>
        <v>1583</v>
      </c>
      <c r="X14" s="41">
        <f aca="true" t="shared" si="5" ref="X14:X77">F14</f>
        <v>1583</v>
      </c>
      <c r="Y14" s="42">
        <f>SUM(O14,I14)</f>
        <v>32</v>
      </c>
      <c r="Z14" s="43">
        <f>Y14</f>
        <v>32</v>
      </c>
      <c r="AA14" s="44"/>
      <c r="AB14" s="44"/>
      <c r="AC14" s="326">
        <v>65</v>
      </c>
      <c r="AD14" s="45">
        <v>75</v>
      </c>
      <c r="AE14" s="44"/>
      <c r="AF14" s="46"/>
      <c r="AG14" s="46"/>
      <c r="AH14" s="47">
        <v>75</v>
      </c>
      <c r="AI14" s="47"/>
      <c r="AJ14" s="47"/>
      <c r="AK14" s="48">
        <v>1987</v>
      </c>
      <c r="AL14" s="49">
        <f>AM14+AP14+F14</f>
        <v>2176.3</v>
      </c>
      <c r="AM14" s="23">
        <v>200.4</v>
      </c>
      <c r="AN14" s="23"/>
      <c r="AO14" s="23"/>
      <c r="AP14" s="50">
        <f>R14+M14</f>
        <v>392.9</v>
      </c>
      <c r="AQ14" s="22">
        <v>7638</v>
      </c>
      <c r="AR14" s="263">
        <v>1825</v>
      </c>
      <c r="AS14" s="264">
        <f>AC14*1.07</f>
        <v>69.55</v>
      </c>
      <c r="AU14" s="25"/>
      <c r="AV14" s="51"/>
    </row>
    <row r="15" spans="1:48" ht="13.5" thickBot="1">
      <c r="A15" s="52">
        <v>2</v>
      </c>
      <c r="B15" s="265" t="s">
        <v>4</v>
      </c>
      <c r="C15" s="53" t="s">
        <v>220</v>
      </c>
      <c r="D15" s="262">
        <v>1888</v>
      </c>
      <c r="E15" s="54">
        <v>229.5</v>
      </c>
      <c r="F15" s="29">
        <f aca="true" t="shared" si="6" ref="F15:F78">J15+K15+P15+Q15+L15</f>
        <v>1891.9</v>
      </c>
      <c r="G15" s="55"/>
      <c r="H15" s="22">
        <f>J15+K15+M15+L15</f>
        <v>1435.9</v>
      </c>
      <c r="I15" s="45">
        <f>'[2]Сводная'!$I$8+'[2]Сводная'!$N$8+'[2]Сводная'!$S$8</f>
        <v>29</v>
      </c>
      <c r="J15" s="45">
        <f>'[2]Сводная'!$L$8</f>
        <v>458.8</v>
      </c>
      <c r="K15" s="45">
        <f>'[2]Сводная'!$Q$8</f>
        <v>847.3</v>
      </c>
      <c r="L15" s="56">
        <f>'[2]Сводная'!$V$8</f>
        <v>129.8</v>
      </c>
      <c r="M15" s="57"/>
      <c r="N15" s="36">
        <f aca="true" t="shared" si="7" ref="N15:N78">P15+R15+Q15</f>
        <v>530.5</v>
      </c>
      <c r="O15" s="58">
        <f>'[2]Сводная'!$D$8</f>
        <v>8</v>
      </c>
      <c r="P15" s="59">
        <f>'[2]Сводная'!$G$8</f>
        <v>456</v>
      </c>
      <c r="Q15" s="59"/>
      <c r="R15" s="59">
        <f>'[2]Сводная'!$X$8</f>
        <v>74.5</v>
      </c>
      <c r="S15" s="60">
        <f t="shared" si="0"/>
        <v>74.5</v>
      </c>
      <c r="T15" s="61">
        <f t="shared" si="1"/>
        <v>1891.9</v>
      </c>
      <c r="U15" s="62">
        <f t="shared" si="2"/>
        <v>1891.9</v>
      </c>
      <c r="V15" s="62">
        <f t="shared" si="3"/>
        <v>1891.9</v>
      </c>
      <c r="W15" s="62">
        <f t="shared" si="4"/>
        <v>1891.9</v>
      </c>
      <c r="X15" s="62">
        <f t="shared" si="5"/>
        <v>1891.9</v>
      </c>
      <c r="Y15" s="63">
        <f aca="true" t="shared" si="8" ref="Y15:Y78">SUM(O15,I15)</f>
        <v>37</v>
      </c>
      <c r="Z15" s="64">
        <f aca="true" t="shared" si="9" ref="Z15:Z78">Y15</f>
        <v>37</v>
      </c>
      <c r="AA15" s="65"/>
      <c r="AB15" s="65"/>
      <c r="AC15" s="326">
        <v>71</v>
      </c>
      <c r="AD15" s="45">
        <v>80</v>
      </c>
      <c r="AE15" s="65"/>
      <c r="AF15" s="66"/>
      <c r="AG15" s="66"/>
      <c r="AH15" s="66"/>
      <c r="AI15" s="66"/>
      <c r="AJ15" s="66"/>
      <c r="AK15" s="67">
        <v>1984</v>
      </c>
      <c r="AL15" s="49">
        <f aca="true" t="shared" si="10" ref="AL15:AL78">AM15+AP15+F15</f>
        <v>2196.7</v>
      </c>
      <c r="AM15" s="68">
        <v>230.3</v>
      </c>
      <c r="AN15" s="68"/>
      <c r="AO15" s="68"/>
      <c r="AP15" s="50">
        <f aca="true" t="shared" si="11" ref="AP15:AP78">R15+M15</f>
        <v>74.5</v>
      </c>
      <c r="AQ15" s="22">
        <v>7696</v>
      </c>
      <c r="AR15" s="263">
        <v>1497</v>
      </c>
      <c r="AS15" s="264">
        <f aca="true" t="shared" si="12" ref="AS15:AS78">AC15*1.07</f>
        <v>75.97</v>
      </c>
      <c r="AU15" s="25"/>
      <c r="AV15" s="51"/>
    </row>
    <row r="16" spans="1:48" ht="13.5" thickBot="1">
      <c r="A16" s="26">
        <v>3</v>
      </c>
      <c r="B16" s="265" t="s">
        <v>5</v>
      </c>
      <c r="C16" s="53" t="s">
        <v>221</v>
      </c>
      <c r="D16" s="262">
        <v>3416.4</v>
      </c>
      <c r="E16" s="69">
        <v>457.6</v>
      </c>
      <c r="F16" s="29">
        <f t="shared" si="6"/>
        <v>2953.2</v>
      </c>
      <c r="G16" s="55"/>
      <c r="H16" s="22">
        <f aca="true" t="shared" si="13" ref="H16:H79">J16+K16+M16+L16</f>
        <v>2549.1</v>
      </c>
      <c r="I16" s="45">
        <f>'[2]Сводная'!$I$9+'[2]Сводная'!$N$9+'[2]Сводная'!$S$9</f>
        <v>36</v>
      </c>
      <c r="J16" s="45">
        <f>'[2]Сводная'!$L$9</f>
        <v>1009.9</v>
      </c>
      <c r="K16" s="45">
        <f>'[2]Сводная'!$Q$9</f>
        <v>937.5</v>
      </c>
      <c r="L16" s="56">
        <f>'[2]Сводная'!$V$9</f>
        <v>137.5</v>
      </c>
      <c r="M16" s="57">
        <v>464.2</v>
      </c>
      <c r="N16" s="36">
        <f t="shared" si="7"/>
        <v>868.3</v>
      </c>
      <c r="O16" s="58">
        <f>'[2]Сводная'!$D$9</f>
        <v>15</v>
      </c>
      <c r="P16" s="59">
        <f>'[2]Сводная'!$G$9</f>
        <v>868.3</v>
      </c>
      <c r="Q16" s="59"/>
      <c r="R16" s="59"/>
      <c r="S16" s="60">
        <f t="shared" si="0"/>
        <v>0</v>
      </c>
      <c r="T16" s="61">
        <f t="shared" si="1"/>
        <v>2953.2</v>
      </c>
      <c r="U16" s="62">
        <f t="shared" si="2"/>
        <v>2953.2</v>
      </c>
      <c r="V16" s="62">
        <f t="shared" si="3"/>
        <v>2953.2</v>
      </c>
      <c r="W16" s="62">
        <f t="shared" si="4"/>
        <v>2953.2</v>
      </c>
      <c r="X16" s="62">
        <f t="shared" si="5"/>
        <v>2953.2</v>
      </c>
      <c r="Y16" s="63">
        <f t="shared" si="8"/>
        <v>51</v>
      </c>
      <c r="Z16" s="64">
        <f t="shared" si="9"/>
        <v>51</v>
      </c>
      <c r="AA16" s="65"/>
      <c r="AB16" s="65"/>
      <c r="AC16" s="326">
        <v>125</v>
      </c>
      <c r="AD16" s="45">
        <v>120</v>
      </c>
      <c r="AE16" s="65"/>
      <c r="AF16" s="66"/>
      <c r="AG16" s="66"/>
      <c r="AH16" s="66"/>
      <c r="AI16" s="66"/>
      <c r="AJ16" s="66"/>
      <c r="AK16" s="67">
        <v>1989</v>
      </c>
      <c r="AL16" s="49">
        <f t="shared" si="10"/>
        <v>3845</v>
      </c>
      <c r="AM16" s="68">
        <v>427.6</v>
      </c>
      <c r="AN16" s="68"/>
      <c r="AO16" s="68"/>
      <c r="AP16" s="50">
        <f t="shared" si="11"/>
        <v>464.2</v>
      </c>
      <c r="AQ16" s="22">
        <v>13533</v>
      </c>
      <c r="AR16" s="263">
        <v>1079</v>
      </c>
      <c r="AS16" s="264">
        <f t="shared" si="12"/>
        <v>133.75</v>
      </c>
      <c r="AU16" s="25"/>
      <c r="AV16" s="51"/>
    </row>
    <row r="17" spans="1:48" ht="13.5" thickBot="1">
      <c r="A17" s="26">
        <v>4</v>
      </c>
      <c r="B17" s="265" t="s">
        <v>6</v>
      </c>
      <c r="C17" s="53" t="s">
        <v>221</v>
      </c>
      <c r="D17" s="262">
        <v>2079.9</v>
      </c>
      <c r="E17" s="54">
        <v>296.3</v>
      </c>
      <c r="F17" s="29">
        <f t="shared" si="6"/>
        <v>1897.4</v>
      </c>
      <c r="G17" s="55"/>
      <c r="H17" s="22">
        <f t="shared" si="13"/>
        <v>1447.9</v>
      </c>
      <c r="I17" s="45">
        <f>'[2]Сводная'!$I$10+'[2]Сводная'!$N$10+'[2]Сводная'!$S$10</f>
        <v>25</v>
      </c>
      <c r="J17" s="45">
        <f>'[2]Сводная'!$L$10</f>
        <v>805.3</v>
      </c>
      <c r="K17" s="45">
        <f>'[2]Сводная'!$Q$10</f>
        <v>546.7</v>
      </c>
      <c r="L17" s="56">
        <f>'[2]Сводная'!$V$10</f>
        <v>95.9</v>
      </c>
      <c r="M17" s="57"/>
      <c r="N17" s="36">
        <f t="shared" si="7"/>
        <v>660.3</v>
      </c>
      <c r="O17" s="58">
        <f>'[2]Сводная'!$D$10</f>
        <v>9</v>
      </c>
      <c r="P17" s="59">
        <v>449.5</v>
      </c>
      <c r="Q17" s="59"/>
      <c r="R17" s="237">
        <v>210.8</v>
      </c>
      <c r="S17" s="60">
        <f t="shared" si="0"/>
        <v>210.8</v>
      </c>
      <c r="T17" s="61">
        <f t="shared" si="1"/>
        <v>1897.4</v>
      </c>
      <c r="U17" s="62">
        <f t="shared" si="2"/>
        <v>1897.4</v>
      </c>
      <c r="V17" s="62">
        <f t="shared" si="3"/>
        <v>1897.4</v>
      </c>
      <c r="W17" s="62">
        <f t="shared" si="4"/>
        <v>1897.4</v>
      </c>
      <c r="X17" s="62">
        <f t="shared" si="5"/>
        <v>1897.4</v>
      </c>
      <c r="Y17" s="63">
        <f t="shared" si="8"/>
        <v>34</v>
      </c>
      <c r="Z17" s="64">
        <f t="shared" si="9"/>
        <v>34</v>
      </c>
      <c r="AA17" s="65"/>
      <c r="AB17" s="65"/>
      <c r="AC17" s="326">
        <v>80</v>
      </c>
      <c r="AD17" s="45">
        <v>74</v>
      </c>
      <c r="AE17" s="65"/>
      <c r="AF17" s="66"/>
      <c r="AG17" s="66"/>
      <c r="AH17" s="66"/>
      <c r="AI17" s="66"/>
      <c r="AJ17" s="66"/>
      <c r="AK17" s="67">
        <v>1993</v>
      </c>
      <c r="AL17" s="49">
        <f t="shared" si="10"/>
        <v>2390.4</v>
      </c>
      <c r="AM17" s="68">
        <f>282.2</f>
        <v>282.2</v>
      </c>
      <c r="AN17" s="68">
        <v>5.5</v>
      </c>
      <c r="AO17" s="68">
        <v>3.8</v>
      </c>
      <c r="AP17" s="50">
        <f t="shared" si="11"/>
        <v>210.8</v>
      </c>
      <c r="AQ17" s="22">
        <v>8632</v>
      </c>
      <c r="AR17" s="263">
        <v>1219</v>
      </c>
      <c r="AS17" s="264">
        <f t="shared" si="12"/>
        <v>85.6</v>
      </c>
      <c r="AU17" s="25"/>
      <c r="AV17" s="51"/>
    </row>
    <row r="18" spans="1:48" ht="13.5" thickBot="1">
      <c r="A18" s="52">
        <v>5</v>
      </c>
      <c r="B18" s="265" t="s">
        <v>7</v>
      </c>
      <c r="C18" s="53" t="s">
        <v>267</v>
      </c>
      <c r="D18" s="262">
        <v>1910.7</v>
      </c>
      <c r="E18" s="54">
        <v>380</v>
      </c>
      <c r="F18" s="29">
        <f t="shared" si="6"/>
        <v>1912</v>
      </c>
      <c r="G18" s="70">
        <v>59</v>
      </c>
      <c r="H18" s="22">
        <f t="shared" si="13"/>
        <v>1430.9</v>
      </c>
      <c r="I18" s="45">
        <f>'[2]Сводная'!$I$11+'[2]Сводная'!$N$11+'[2]Сводная'!$S$11</f>
        <v>23</v>
      </c>
      <c r="J18" s="45">
        <f>'[2]Сводная'!$L$11</f>
        <v>983.2</v>
      </c>
      <c r="K18" s="45">
        <f>'[2]Сводная'!$Q$11</f>
        <v>243.7</v>
      </c>
      <c r="L18" s="56">
        <f>'[2]Сводная'!$V$11</f>
        <v>204</v>
      </c>
      <c r="M18" s="57"/>
      <c r="N18" s="36">
        <f t="shared" si="7"/>
        <v>481.1</v>
      </c>
      <c r="O18" s="58">
        <f>'[2]Сводная'!$D$11</f>
        <v>7</v>
      </c>
      <c r="P18" s="59">
        <f>'[2]Сводная'!$G$11</f>
        <v>481.1</v>
      </c>
      <c r="Q18" s="59"/>
      <c r="R18" s="59"/>
      <c r="S18" s="60">
        <f t="shared" si="0"/>
        <v>0</v>
      </c>
      <c r="T18" s="61">
        <f t="shared" si="1"/>
        <v>1912</v>
      </c>
      <c r="U18" s="62">
        <f t="shared" si="2"/>
        <v>1912</v>
      </c>
      <c r="V18" s="62">
        <f t="shared" si="3"/>
        <v>1912</v>
      </c>
      <c r="W18" s="62">
        <f t="shared" si="4"/>
        <v>1912</v>
      </c>
      <c r="X18" s="62">
        <f t="shared" si="5"/>
        <v>1912</v>
      </c>
      <c r="Y18" s="63">
        <f t="shared" si="8"/>
        <v>30</v>
      </c>
      <c r="Z18" s="64">
        <f t="shared" si="9"/>
        <v>30</v>
      </c>
      <c r="AA18" s="65"/>
      <c r="AB18" s="65"/>
      <c r="AC18" s="327">
        <v>72</v>
      </c>
      <c r="AD18" s="71">
        <v>78</v>
      </c>
      <c r="AE18" s="65"/>
      <c r="AF18" s="66"/>
      <c r="AG18" s="66"/>
      <c r="AH18" s="66"/>
      <c r="AI18" s="66"/>
      <c r="AJ18" s="66"/>
      <c r="AK18" s="67">
        <v>1998</v>
      </c>
      <c r="AL18" s="49">
        <f t="shared" si="10"/>
        <v>2261.2</v>
      </c>
      <c r="AM18" s="68">
        <v>349.2</v>
      </c>
      <c r="AN18" s="68"/>
      <c r="AO18" s="68"/>
      <c r="AP18" s="50">
        <f t="shared" si="11"/>
        <v>0</v>
      </c>
      <c r="AQ18" s="22">
        <v>8122</v>
      </c>
      <c r="AR18" s="263">
        <v>1368</v>
      </c>
      <c r="AS18" s="264">
        <f t="shared" si="12"/>
        <v>77.04</v>
      </c>
      <c r="AU18" s="25"/>
      <c r="AV18" s="51"/>
    </row>
    <row r="19" spans="1:48" ht="13.5" thickBot="1">
      <c r="A19" s="26">
        <v>6</v>
      </c>
      <c r="B19" s="265" t="s">
        <v>8</v>
      </c>
      <c r="C19" s="53" t="s">
        <v>267</v>
      </c>
      <c r="D19" s="262">
        <v>2463.3</v>
      </c>
      <c r="E19" s="54">
        <v>282.2</v>
      </c>
      <c r="F19" s="29">
        <f t="shared" si="6"/>
        <v>2465</v>
      </c>
      <c r="G19" s="70">
        <v>38.9</v>
      </c>
      <c r="H19" s="22">
        <f t="shared" si="13"/>
        <v>1634</v>
      </c>
      <c r="I19" s="45">
        <f>'[2]Сводная'!$I$12+'[2]Сводная'!$N$12+'[2]Сводная'!$S$12</f>
        <v>28</v>
      </c>
      <c r="J19" s="45">
        <f>'[2]Сводная'!$L$12</f>
        <v>1241.9</v>
      </c>
      <c r="K19" s="45">
        <v>273.4</v>
      </c>
      <c r="L19" s="56">
        <f>'[2]Сводная'!$V$12</f>
        <v>118.7</v>
      </c>
      <c r="M19" s="57"/>
      <c r="N19" s="36">
        <f t="shared" si="7"/>
        <v>831</v>
      </c>
      <c r="O19" s="58">
        <f>'[2]Сводная'!$D$12</f>
        <v>12</v>
      </c>
      <c r="P19" s="59">
        <f>'[2]Сводная'!$G$12</f>
        <v>831</v>
      </c>
      <c r="Q19" s="59"/>
      <c r="R19" s="59"/>
      <c r="S19" s="60">
        <f t="shared" si="0"/>
        <v>0</v>
      </c>
      <c r="T19" s="61">
        <f t="shared" si="1"/>
        <v>2465</v>
      </c>
      <c r="U19" s="62">
        <f t="shared" si="2"/>
        <v>2465</v>
      </c>
      <c r="V19" s="62">
        <f t="shared" si="3"/>
        <v>2465</v>
      </c>
      <c r="W19" s="62">
        <f t="shared" si="4"/>
        <v>2465</v>
      </c>
      <c r="X19" s="62">
        <f t="shared" si="5"/>
        <v>2465</v>
      </c>
      <c r="Y19" s="63">
        <f t="shared" si="8"/>
        <v>40</v>
      </c>
      <c r="Z19" s="64">
        <f t="shared" si="9"/>
        <v>40</v>
      </c>
      <c r="AA19" s="65"/>
      <c r="AB19" s="65"/>
      <c r="AC19" s="327">
        <v>90</v>
      </c>
      <c r="AD19" s="71">
        <v>105</v>
      </c>
      <c r="AE19" s="65"/>
      <c r="AF19" s="66"/>
      <c r="AG19" s="66"/>
      <c r="AH19" s="66"/>
      <c r="AI19" s="66"/>
      <c r="AJ19" s="66"/>
      <c r="AK19" s="67">
        <v>1994</v>
      </c>
      <c r="AL19" s="49">
        <f t="shared" si="10"/>
        <v>2747.2</v>
      </c>
      <c r="AM19" s="68">
        <v>282.2</v>
      </c>
      <c r="AN19" s="68"/>
      <c r="AO19" s="68"/>
      <c r="AP19" s="50">
        <f t="shared" si="11"/>
        <v>0</v>
      </c>
      <c r="AQ19" s="22">
        <v>9622</v>
      </c>
      <c r="AR19" s="263">
        <v>310</v>
      </c>
      <c r="AS19" s="264">
        <f t="shared" si="12"/>
        <v>96.3</v>
      </c>
      <c r="AU19" s="25"/>
      <c r="AV19" s="51"/>
    </row>
    <row r="20" spans="1:48" ht="13.5" thickBot="1">
      <c r="A20" s="26">
        <v>7</v>
      </c>
      <c r="B20" s="265" t="s">
        <v>9</v>
      </c>
      <c r="C20" s="53" t="s">
        <v>221</v>
      </c>
      <c r="D20" s="262">
        <v>2107.4</v>
      </c>
      <c r="E20" s="54">
        <v>292</v>
      </c>
      <c r="F20" s="29">
        <f t="shared" si="6"/>
        <v>1871</v>
      </c>
      <c r="G20" s="55"/>
      <c r="H20" s="22">
        <f t="shared" si="13"/>
        <v>1656.4</v>
      </c>
      <c r="I20" s="45">
        <f>'[2]Сводная'!$I$13+'[2]Сводная'!$N$13+'[2]Сводная'!$S$13</f>
        <v>30</v>
      </c>
      <c r="J20" s="45">
        <v>959.5</v>
      </c>
      <c r="K20" s="45">
        <f>'[2]Сводная'!$Q$13</f>
        <v>637.8</v>
      </c>
      <c r="L20" s="56">
        <v>59.1</v>
      </c>
      <c r="M20" s="57"/>
      <c r="N20" s="36">
        <f t="shared" si="7"/>
        <v>452.3</v>
      </c>
      <c r="O20" s="58">
        <f>'[2]Сводная'!$D$13</f>
        <v>4</v>
      </c>
      <c r="P20" s="59">
        <f>'[2]Сводная'!$G$13</f>
        <v>214.6</v>
      </c>
      <c r="Q20" s="59"/>
      <c r="R20" s="59">
        <f>'[2]Сводная'!$X$13</f>
        <v>237.7</v>
      </c>
      <c r="S20" s="60">
        <f t="shared" si="0"/>
        <v>237.7</v>
      </c>
      <c r="T20" s="61">
        <f t="shared" si="1"/>
        <v>1871</v>
      </c>
      <c r="U20" s="62">
        <f t="shared" si="2"/>
        <v>1871</v>
      </c>
      <c r="V20" s="62">
        <f t="shared" si="3"/>
        <v>1871</v>
      </c>
      <c r="W20" s="62">
        <f t="shared" si="4"/>
        <v>1871</v>
      </c>
      <c r="X20" s="62">
        <f t="shared" si="5"/>
        <v>1871</v>
      </c>
      <c r="Y20" s="63">
        <f t="shared" si="8"/>
        <v>34</v>
      </c>
      <c r="Z20" s="64">
        <f t="shared" si="9"/>
        <v>34</v>
      </c>
      <c r="AA20" s="65"/>
      <c r="AB20" s="65"/>
      <c r="AC20" s="326">
        <v>78</v>
      </c>
      <c r="AD20" s="45">
        <v>72</v>
      </c>
      <c r="AE20" s="65"/>
      <c r="AF20" s="66"/>
      <c r="AG20" s="66"/>
      <c r="AH20" s="66"/>
      <c r="AI20" s="66"/>
      <c r="AJ20" s="66"/>
      <c r="AK20" s="67">
        <v>1991</v>
      </c>
      <c r="AL20" s="49">
        <f t="shared" si="10"/>
        <v>2391.1</v>
      </c>
      <c r="AM20" s="68">
        <v>282.4</v>
      </c>
      <c r="AN20" s="68"/>
      <c r="AO20" s="68"/>
      <c r="AP20" s="50">
        <f t="shared" si="11"/>
        <v>237.7</v>
      </c>
      <c r="AQ20" s="22">
        <v>8516</v>
      </c>
      <c r="AR20" s="263">
        <v>275</v>
      </c>
      <c r="AS20" s="264">
        <f t="shared" si="12"/>
        <v>83.46</v>
      </c>
      <c r="AU20" s="25"/>
      <c r="AV20" s="51"/>
    </row>
    <row r="21" spans="1:48" ht="13.5" thickBot="1">
      <c r="A21" s="52">
        <v>8</v>
      </c>
      <c r="B21" s="265" t="s">
        <v>10</v>
      </c>
      <c r="C21" s="72" t="s">
        <v>220</v>
      </c>
      <c r="D21" s="262">
        <v>1460.3</v>
      </c>
      <c r="E21" s="54">
        <v>214.9</v>
      </c>
      <c r="F21" s="29">
        <f t="shared" si="6"/>
        <v>1519.3</v>
      </c>
      <c r="G21" s="55"/>
      <c r="H21" s="22">
        <f t="shared" si="13"/>
        <v>13.8</v>
      </c>
      <c r="I21" s="45">
        <f>'[3]Лист2'!$I$51+'[3]Лист2'!$N$51+'[3]Лист2'!$S$51</f>
        <v>1</v>
      </c>
      <c r="J21" s="45">
        <f>'[3]Лист2'!$L$51</f>
        <v>13.8</v>
      </c>
      <c r="K21" s="45">
        <f>'[3]Лист2'!$Q$51</f>
        <v>0</v>
      </c>
      <c r="L21" s="56">
        <f>'[3]Лист2'!$V$51</f>
        <v>0</v>
      </c>
      <c r="M21" s="57"/>
      <c r="N21" s="36">
        <f t="shared" si="7"/>
        <v>1829</v>
      </c>
      <c r="O21" s="58">
        <f>'[3]Лист2'!$D$51</f>
        <v>16</v>
      </c>
      <c r="P21" s="59">
        <v>1374.3</v>
      </c>
      <c r="Q21" s="59">
        <v>131.2</v>
      </c>
      <c r="R21" s="59">
        <f>'[3]Лист2'!$X$55</f>
        <v>323.5</v>
      </c>
      <c r="S21" s="60">
        <f t="shared" si="0"/>
        <v>323.5</v>
      </c>
      <c r="T21" s="61">
        <f t="shared" si="1"/>
        <v>1519.3</v>
      </c>
      <c r="U21" s="62">
        <f t="shared" si="2"/>
        <v>1519.3</v>
      </c>
      <c r="V21" s="62">
        <f t="shared" si="3"/>
        <v>1519.3</v>
      </c>
      <c r="W21" s="62">
        <f t="shared" si="4"/>
        <v>1519.3</v>
      </c>
      <c r="X21" s="62">
        <f t="shared" si="5"/>
        <v>1519.3</v>
      </c>
      <c r="Y21" s="63">
        <f t="shared" si="8"/>
        <v>17</v>
      </c>
      <c r="Z21" s="64">
        <f t="shared" si="9"/>
        <v>17</v>
      </c>
      <c r="AA21" s="65"/>
      <c r="AB21" s="65"/>
      <c r="AC21" s="326">
        <v>81</v>
      </c>
      <c r="AD21" s="73">
        <v>94</v>
      </c>
      <c r="AE21" s="65"/>
      <c r="AF21" s="66"/>
      <c r="AG21" s="66"/>
      <c r="AH21" s="66"/>
      <c r="AI21" s="66"/>
      <c r="AJ21" s="66"/>
      <c r="AK21" s="67">
        <v>1982</v>
      </c>
      <c r="AL21" s="49">
        <f t="shared" si="10"/>
        <v>2149.6</v>
      </c>
      <c r="AM21" s="68">
        <v>306.8</v>
      </c>
      <c r="AN21" s="68"/>
      <c r="AO21" s="68"/>
      <c r="AP21" s="50">
        <f t="shared" si="11"/>
        <v>323.5</v>
      </c>
      <c r="AQ21" s="22">
        <v>7647</v>
      </c>
      <c r="AR21" s="263">
        <v>1757</v>
      </c>
      <c r="AS21" s="264">
        <f t="shared" si="12"/>
        <v>86.67</v>
      </c>
      <c r="AU21" s="25"/>
      <c r="AV21" s="51"/>
    </row>
    <row r="22" spans="1:48" ht="13.5" thickBot="1">
      <c r="A22" s="26">
        <v>9</v>
      </c>
      <c r="B22" s="265" t="s">
        <v>11</v>
      </c>
      <c r="C22" s="72" t="s">
        <v>220</v>
      </c>
      <c r="D22" s="262">
        <v>1492.9</v>
      </c>
      <c r="E22" s="54">
        <v>218.1</v>
      </c>
      <c r="F22" s="29">
        <f t="shared" si="6"/>
        <v>1959.3</v>
      </c>
      <c r="G22" s="55"/>
      <c r="H22" s="22">
        <f t="shared" si="13"/>
        <v>72.4</v>
      </c>
      <c r="I22" s="45">
        <f>'[3]Лист2'!$I$56+'[3]Лист2'!$N$56+'[3]Лист2'!$S$56</f>
        <v>1</v>
      </c>
      <c r="J22" s="45">
        <f>'[3]Лист2'!$L$56</f>
        <v>0</v>
      </c>
      <c r="K22" s="45">
        <f>'[3]Лист2'!$Q$56</f>
        <v>72.4</v>
      </c>
      <c r="L22" s="56">
        <f>'[3]Лист2'!$V$56</f>
        <v>0</v>
      </c>
      <c r="M22" s="57"/>
      <c r="N22" s="36">
        <f t="shared" si="7"/>
        <v>1886.9</v>
      </c>
      <c r="O22" s="58">
        <f>'[3]Лист2'!$D$56</f>
        <v>16</v>
      </c>
      <c r="P22" s="59">
        <f>'[3]Лист2'!$G$56</f>
        <v>1886.9</v>
      </c>
      <c r="Q22" s="59"/>
      <c r="R22" s="59"/>
      <c r="S22" s="60">
        <f t="shared" si="0"/>
        <v>0</v>
      </c>
      <c r="T22" s="61">
        <f t="shared" si="1"/>
        <v>1959.3</v>
      </c>
      <c r="U22" s="62">
        <f t="shared" si="2"/>
        <v>1959.3</v>
      </c>
      <c r="V22" s="62">
        <f t="shared" si="3"/>
        <v>1959.3</v>
      </c>
      <c r="W22" s="62">
        <f t="shared" si="4"/>
        <v>1959.3</v>
      </c>
      <c r="X22" s="62">
        <f t="shared" si="5"/>
        <v>1959.3</v>
      </c>
      <c r="Y22" s="63">
        <f t="shared" si="8"/>
        <v>17</v>
      </c>
      <c r="Z22" s="64">
        <f t="shared" si="9"/>
        <v>17</v>
      </c>
      <c r="AA22" s="65"/>
      <c r="AB22" s="65"/>
      <c r="AC22" s="326">
        <v>116</v>
      </c>
      <c r="AD22" s="73">
        <v>10</v>
      </c>
      <c r="AE22" s="65">
        <v>97</v>
      </c>
      <c r="AF22" s="66"/>
      <c r="AG22" s="66"/>
      <c r="AH22" s="66"/>
      <c r="AI22" s="66"/>
      <c r="AJ22" s="66"/>
      <c r="AK22" s="67">
        <v>1983</v>
      </c>
      <c r="AL22" s="49">
        <f t="shared" si="10"/>
        <v>2158.1</v>
      </c>
      <c r="AM22" s="68">
        <v>198.8</v>
      </c>
      <c r="AN22" s="68"/>
      <c r="AO22" s="68"/>
      <c r="AP22" s="50">
        <f t="shared" si="11"/>
        <v>0</v>
      </c>
      <c r="AQ22" s="22">
        <v>7593</v>
      </c>
      <c r="AR22" s="263">
        <v>1190</v>
      </c>
      <c r="AS22" s="264">
        <f t="shared" si="12"/>
        <v>124.12</v>
      </c>
      <c r="AU22" s="25"/>
      <c r="AV22" s="51"/>
    </row>
    <row r="23" spans="1:48" ht="13.5" thickBot="1">
      <c r="A23" s="26">
        <v>10</v>
      </c>
      <c r="B23" s="265" t="s">
        <v>12</v>
      </c>
      <c r="C23" s="72" t="s">
        <v>220</v>
      </c>
      <c r="D23" s="262">
        <v>1600.4</v>
      </c>
      <c r="E23" s="54">
        <v>231.4</v>
      </c>
      <c r="F23" s="29">
        <f t="shared" si="6"/>
        <v>1533.2</v>
      </c>
      <c r="G23" s="55"/>
      <c r="H23" s="22">
        <f t="shared" si="13"/>
        <v>361.7</v>
      </c>
      <c r="I23" s="45">
        <f>'[3]Лист2'!$I$60+'[3]Лист2'!$N$60+'[3]Лист2'!$S$60</f>
        <v>6</v>
      </c>
      <c r="J23" s="45">
        <f>'[3]Лист2'!$L$60</f>
        <v>164.1</v>
      </c>
      <c r="K23" s="74">
        <f>'[3]Лист2'!$Q$60</f>
        <v>197.6</v>
      </c>
      <c r="L23" s="56">
        <f>'[3]Лист2'!$V$60</f>
        <v>0</v>
      </c>
      <c r="M23" s="57"/>
      <c r="N23" s="36">
        <f t="shared" si="7"/>
        <v>1498.8</v>
      </c>
      <c r="O23" s="58">
        <f>'[3]Лист2'!$D$60</f>
        <v>17</v>
      </c>
      <c r="P23" s="59">
        <v>1112</v>
      </c>
      <c r="Q23" s="59">
        <v>59.5</v>
      </c>
      <c r="R23" s="237">
        <v>327.3</v>
      </c>
      <c r="S23" s="60">
        <f t="shared" si="0"/>
        <v>327.3</v>
      </c>
      <c r="T23" s="61">
        <f t="shared" si="1"/>
        <v>1533.2</v>
      </c>
      <c r="U23" s="62">
        <f t="shared" si="2"/>
        <v>1533.2</v>
      </c>
      <c r="V23" s="62">
        <f t="shared" si="3"/>
        <v>1533.2</v>
      </c>
      <c r="W23" s="62">
        <f t="shared" si="4"/>
        <v>1533.2</v>
      </c>
      <c r="X23" s="62">
        <f t="shared" si="5"/>
        <v>1533.2</v>
      </c>
      <c r="Y23" s="63">
        <f t="shared" si="8"/>
        <v>23</v>
      </c>
      <c r="Z23" s="64">
        <f t="shared" si="9"/>
        <v>23</v>
      </c>
      <c r="AA23" s="65"/>
      <c r="AB23" s="65"/>
      <c r="AC23" s="326">
        <v>92</v>
      </c>
      <c r="AD23" s="45">
        <v>32</v>
      </c>
      <c r="AE23" s="65">
        <f>AC23-AD23</f>
        <v>60</v>
      </c>
      <c r="AF23" s="66"/>
      <c r="AG23" s="66"/>
      <c r="AH23" s="66"/>
      <c r="AI23" s="66"/>
      <c r="AJ23" s="66"/>
      <c r="AK23" s="67">
        <v>1985</v>
      </c>
      <c r="AL23" s="49">
        <f t="shared" si="10"/>
        <v>2061.5</v>
      </c>
      <c r="AM23" s="68">
        <v>201</v>
      </c>
      <c r="AN23" s="68"/>
      <c r="AO23" s="68"/>
      <c r="AP23" s="50">
        <f t="shared" si="11"/>
        <v>327.3</v>
      </c>
      <c r="AQ23" s="22">
        <v>7613</v>
      </c>
      <c r="AR23" s="263">
        <v>1517</v>
      </c>
      <c r="AS23" s="264">
        <f t="shared" si="12"/>
        <v>98.44</v>
      </c>
      <c r="AU23" s="25"/>
      <c r="AV23" s="51"/>
    </row>
    <row r="24" spans="1:48" ht="13.5" thickBot="1">
      <c r="A24" s="52">
        <v>11</v>
      </c>
      <c r="B24" s="265" t="s">
        <v>13</v>
      </c>
      <c r="C24" s="72" t="s">
        <v>220</v>
      </c>
      <c r="D24" s="262">
        <v>1953.8</v>
      </c>
      <c r="E24" s="54">
        <v>221.4</v>
      </c>
      <c r="F24" s="29">
        <f t="shared" si="6"/>
        <v>1961.6</v>
      </c>
      <c r="G24" s="55"/>
      <c r="H24" s="22">
        <f t="shared" si="13"/>
        <v>1043</v>
      </c>
      <c r="I24" s="45">
        <f>'[2]Сводная'!$I$6+'[2]Сводная'!$N$6+'[2]Сводная'!$S$6</f>
        <v>23</v>
      </c>
      <c r="J24" s="45">
        <f>'[2]Сводная'!$L$6</f>
        <v>698.5</v>
      </c>
      <c r="K24" s="45">
        <f>'[2]Сводная'!$Q$6</f>
        <v>309.2</v>
      </c>
      <c r="L24" s="56">
        <f>'[2]Сводная'!$V$6</f>
        <v>35.3</v>
      </c>
      <c r="M24" s="57"/>
      <c r="N24" s="36">
        <f t="shared" si="7"/>
        <v>918.6</v>
      </c>
      <c r="O24" s="58">
        <f>'[2]Сводная'!$D$6</f>
        <v>17</v>
      </c>
      <c r="P24" s="59">
        <f>'[2]Сводная'!$G$6</f>
        <v>918.6</v>
      </c>
      <c r="Q24" s="59"/>
      <c r="R24" s="59"/>
      <c r="S24" s="60">
        <f t="shared" si="0"/>
        <v>0</v>
      </c>
      <c r="T24" s="61">
        <f t="shared" si="1"/>
        <v>1961.6</v>
      </c>
      <c r="U24" s="62">
        <f t="shared" si="2"/>
        <v>1961.6</v>
      </c>
      <c r="V24" s="62">
        <f t="shared" si="3"/>
        <v>1961.6</v>
      </c>
      <c r="W24" s="62">
        <f t="shared" si="4"/>
        <v>1961.6</v>
      </c>
      <c r="X24" s="62">
        <f t="shared" si="5"/>
        <v>1961.6</v>
      </c>
      <c r="Y24" s="63">
        <f t="shared" si="8"/>
        <v>40</v>
      </c>
      <c r="Z24" s="64">
        <f t="shared" si="9"/>
        <v>40</v>
      </c>
      <c r="AA24" s="65"/>
      <c r="AB24" s="65"/>
      <c r="AC24" s="326">
        <v>102</v>
      </c>
      <c r="AD24" s="45">
        <v>100</v>
      </c>
      <c r="AE24" s="65"/>
      <c r="AF24" s="66"/>
      <c r="AG24" s="66"/>
      <c r="AH24" s="66"/>
      <c r="AI24" s="66"/>
      <c r="AJ24" s="66"/>
      <c r="AK24" s="67">
        <v>1985</v>
      </c>
      <c r="AL24" s="49">
        <f t="shared" si="10"/>
        <v>2163.6</v>
      </c>
      <c r="AM24" s="68">
        <v>202</v>
      </c>
      <c r="AN24" s="68"/>
      <c r="AO24" s="68"/>
      <c r="AP24" s="50">
        <f t="shared" si="11"/>
        <v>0</v>
      </c>
      <c r="AQ24" s="22">
        <v>7692</v>
      </c>
      <c r="AR24" s="263">
        <v>2433</v>
      </c>
      <c r="AS24" s="264">
        <f t="shared" si="12"/>
        <v>109.14</v>
      </c>
      <c r="AU24" s="25"/>
      <c r="AV24" s="51"/>
    </row>
    <row r="25" spans="1:48" ht="13.5" thickBot="1">
      <c r="A25" s="26">
        <v>12</v>
      </c>
      <c r="B25" s="265" t="s">
        <v>14</v>
      </c>
      <c r="C25" s="53" t="s">
        <v>221</v>
      </c>
      <c r="D25" s="262">
        <v>2114</v>
      </c>
      <c r="E25" s="54">
        <v>288.9</v>
      </c>
      <c r="F25" s="29">
        <f t="shared" si="6"/>
        <v>2120.4</v>
      </c>
      <c r="G25" s="55"/>
      <c r="H25" s="22">
        <f t="shared" si="13"/>
        <v>1570.6</v>
      </c>
      <c r="I25" s="45">
        <f>'[2]Сводная'!$I$7+'[2]Сводная'!$N$7+'[2]Сводная'!$S$7</f>
        <v>29</v>
      </c>
      <c r="J25" s="45">
        <f>'[2]Сводная'!$L$7</f>
        <v>853.8</v>
      </c>
      <c r="K25" s="45">
        <f>'[2]Сводная'!$Q$7</f>
        <v>680.4</v>
      </c>
      <c r="L25" s="56">
        <f>'[2]Сводная'!$V$7</f>
        <v>36.4</v>
      </c>
      <c r="M25" s="57"/>
      <c r="N25" s="36">
        <f t="shared" si="7"/>
        <v>549.8</v>
      </c>
      <c r="O25" s="58">
        <f>'[2]Сводная'!$D$7</f>
        <v>9</v>
      </c>
      <c r="P25" s="59">
        <f>'[2]Сводная'!$G$7</f>
        <v>549.8</v>
      </c>
      <c r="Q25" s="59"/>
      <c r="R25" s="59"/>
      <c r="S25" s="60">
        <f t="shared" si="0"/>
        <v>0</v>
      </c>
      <c r="T25" s="61">
        <f t="shared" si="1"/>
        <v>2120.4</v>
      </c>
      <c r="U25" s="62">
        <f t="shared" si="2"/>
        <v>2120.4</v>
      </c>
      <c r="V25" s="62">
        <f t="shared" si="3"/>
        <v>2120.4</v>
      </c>
      <c r="W25" s="62">
        <f t="shared" si="4"/>
        <v>2120.4</v>
      </c>
      <c r="X25" s="62">
        <f t="shared" si="5"/>
        <v>2120.4</v>
      </c>
      <c r="Y25" s="63">
        <f t="shared" si="8"/>
        <v>38</v>
      </c>
      <c r="Z25" s="64">
        <f t="shared" si="9"/>
        <v>38</v>
      </c>
      <c r="AA25" s="65"/>
      <c r="AB25" s="65"/>
      <c r="AC25" s="326">
        <v>84</v>
      </c>
      <c r="AD25" s="45">
        <v>86</v>
      </c>
      <c r="AE25" s="65"/>
      <c r="AF25" s="66"/>
      <c r="AG25" s="66"/>
      <c r="AH25" s="66"/>
      <c r="AI25" s="66"/>
      <c r="AJ25" s="66"/>
      <c r="AK25" s="67">
        <v>1987</v>
      </c>
      <c r="AL25" s="49">
        <f t="shared" si="10"/>
        <v>2410.9</v>
      </c>
      <c r="AM25" s="68">
        <f>269.3+AN25+AO25</f>
        <v>290.5</v>
      </c>
      <c r="AN25" s="68">
        <v>10.9</v>
      </c>
      <c r="AO25" s="68">
        <v>10.3</v>
      </c>
      <c r="AP25" s="50">
        <f t="shared" si="11"/>
        <v>0</v>
      </c>
      <c r="AQ25" s="22">
        <v>8398</v>
      </c>
      <c r="AR25" s="263">
        <v>1690</v>
      </c>
      <c r="AS25" s="264">
        <f t="shared" si="12"/>
        <v>89.88</v>
      </c>
      <c r="AU25" s="25"/>
      <c r="AV25" s="51"/>
    </row>
    <row r="26" spans="1:48" ht="13.5" thickBot="1">
      <c r="A26" s="26">
        <v>13</v>
      </c>
      <c r="B26" s="265" t="s">
        <v>15</v>
      </c>
      <c r="C26" s="53" t="s">
        <v>222</v>
      </c>
      <c r="D26" s="262">
        <v>337.5</v>
      </c>
      <c r="E26" s="54">
        <v>27.9</v>
      </c>
      <c r="F26" s="29">
        <f t="shared" si="6"/>
        <v>338.1</v>
      </c>
      <c r="G26" s="55"/>
      <c r="H26" s="22">
        <f t="shared" si="13"/>
        <v>120.1</v>
      </c>
      <c r="I26" s="45">
        <f>'[2]Сводная'!$I$14+'[2]Сводная'!$N$14+'[2]Сводная'!$S$14</f>
        <v>3</v>
      </c>
      <c r="J26" s="45">
        <f>'[2]Сводная'!$L$14</f>
        <v>0</v>
      </c>
      <c r="K26" s="45">
        <f>'[2]Сводная'!$Q$14</f>
        <v>120.1</v>
      </c>
      <c r="L26" s="56">
        <f>'[2]Сводная'!$V$14</f>
        <v>0</v>
      </c>
      <c r="M26" s="57"/>
      <c r="N26" s="36">
        <f t="shared" si="7"/>
        <v>218</v>
      </c>
      <c r="O26" s="58">
        <f>'[2]Сводная'!$D$14</f>
        <v>5</v>
      </c>
      <c r="P26" s="59">
        <f>'[2]Сводная'!$G$14</f>
        <v>218</v>
      </c>
      <c r="Q26" s="59"/>
      <c r="R26" s="59"/>
      <c r="S26" s="60">
        <f t="shared" si="0"/>
        <v>0</v>
      </c>
      <c r="T26" s="61">
        <f t="shared" si="1"/>
        <v>338.1</v>
      </c>
      <c r="U26" s="62">
        <f t="shared" si="2"/>
        <v>338.1</v>
      </c>
      <c r="V26" s="62">
        <f t="shared" si="3"/>
        <v>338.1</v>
      </c>
      <c r="W26" s="62">
        <f t="shared" si="4"/>
        <v>338.1</v>
      </c>
      <c r="X26" s="62">
        <f t="shared" si="5"/>
        <v>338.1</v>
      </c>
      <c r="Y26" s="63">
        <f t="shared" si="8"/>
        <v>8</v>
      </c>
      <c r="Z26" s="64">
        <f t="shared" si="9"/>
        <v>8</v>
      </c>
      <c r="AA26" s="65"/>
      <c r="AB26" s="65"/>
      <c r="AC26" s="326">
        <v>33</v>
      </c>
      <c r="AD26" s="45">
        <v>29</v>
      </c>
      <c r="AE26" s="65"/>
      <c r="AF26" s="66"/>
      <c r="AG26" s="66"/>
      <c r="AH26" s="66"/>
      <c r="AI26" s="66"/>
      <c r="AJ26" s="66"/>
      <c r="AK26" s="67">
        <v>1956</v>
      </c>
      <c r="AL26" s="49">
        <f t="shared" si="10"/>
        <v>363.7</v>
      </c>
      <c r="AM26" s="68">
        <v>25.6</v>
      </c>
      <c r="AN26" s="68"/>
      <c r="AO26" s="68"/>
      <c r="AP26" s="50">
        <f t="shared" si="11"/>
        <v>0</v>
      </c>
      <c r="AQ26" s="22">
        <v>1304</v>
      </c>
      <c r="AR26" s="263">
        <v>582</v>
      </c>
      <c r="AS26" s="264">
        <f t="shared" si="12"/>
        <v>35.31</v>
      </c>
      <c r="AU26" s="25"/>
      <c r="AV26" s="51"/>
    </row>
    <row r="27" spans="1:48" ht="13.5" thickBot="1">
      <c r="A27" s="52">
        <v>14</v>
      </c>
      <c r="B27" s="265" t="s">
        <v>16</v>
      </c>
      <c r="C27" s="72" t="s">
        <v>220</v>
      </c>
      <c r="D27" s="262">
        <v>1923.4</v>
      </c>
      <c r="E27" s="54">
        <v>249.9</v>
      </c>
      <c r="F27" s="29">
        <f t="shared" si="6"/>
        <v>1518.8</v>
      </c>
      <c r="G27" s="55"/>
      <c r="H27" s="22">
        <f t="shared" si="13"/>
        <v>1263.6</v>
      </c>
      <c r="I27" s="45">
        <f>'[2]Сводная'!$I$15+'[2]Сводная'!$N$15+'[2]Сводная'!$S$15</f>
        <v>21</v>
      </c>
      <c r="J27" s="45">
        <f>'[2]Сводная'!$L$15</f>
        <v>612.1</v>
      </c>
      <c r="K27" s="45">
        <f>'[2]Сводная'!$Q$15</f>
        <v>385.4</v>
      </c>
      <c r="L27" s="56">
        <f>'[2]Сводная'!$V$15</f>
        <v>51.3</v>
      </c>
      <c r="M27" s="57">
        <v>214.8</v>
      </c>
      <c r="N27" s="36">
        <f>P27+R27+Q27</f>
        <v>620.3</v>
      </c>
      <c r="O27" s="58">
        <f>'[2]Сводная'!$D$15</f>
        <v>11</v>
      </c>
      <c r="P27" s="59">
        <v>470</v>
      </c>
      <c r="Q27" s="59"/>
      <c r="R27" s="59">
        <v>150.3</v>
      </c>
      <c r="S27" s="60">
        <f t="shared" si="0"/>
        <v>150.3</v>
      </c>
      <c r="T27" s="61">
        <f t="shared" si="1"/>
        <v>1518.8</v>
      </c>
      <c r="U27" s="62">
        <f t="shared" si="2"/>
        <v>1518.8</v>
      </c>
      <c r="V27" s="62">
        <f t="shared" si="3"/>
        <v>1518.8</v>
      </c>
      <c r="W27" s="62">
        <f t="shared" si="4"/>
        <v>1518.8</v>
      </c>
      <c r="X27" s="62">
        <f t="shared" si="5"/>
        <v>1518.8</v>
      </c>
      <c r="Y27" s="63">
        <f t="shared" si="8"/>
        <v>32</v>
      </c>
      <c r="Z27" s="64">
        <f t="shared" si="9"/>
        <v>32</v>
      </c>
      <c r="AA27" s="65"/>
      <c r="AB27" s="65"/>
      <c r="AC27" s="326">
        <v>81</v>
      </c>
      <c r="AD27" s="45">
        <v>75</v>
      </c>
      <c r="AE27" s="65"/>
      <c r="AF27" s="66"/>
      <c r="AG27" s="66"/>
      <c r="AH27" s="66"/>
      <c r="AI27" s="66"/>
      <c r="AJ27" s="66"/>
      <c r="AK27" s="67">
        <v>1977</v>
      </c>
      <c r="AL27" s="49">
        <f t="shared" si="10"/>
        <v>2109.1</v>
      </c>
      <c r="AM27" s="68">
        <v>225.2</v>
      </c>
      <c r="AN27" s="68"/>
      <c r="AO27" s="68"/>
      <c r="AP27" s="50">
        <f t="shared" si="11"/>
        <v>365.1</v>
      </c>
      <c r="AQ27" s="22">
        <v>7672</v>
      </c>
      <c r="AR27" s="263">
        <v>600</v>
      </c>
      <c r="AS27" s="264">
        <f t="shared" si="12"/>
        <v>86.67</v>
      </c>
      <c r="AU27" s="25"/>
      <c r="AV27" s="51"/>
    </row>
    <row r="28" spans="1:48" ht="13.5" thickBot="1">
      <c r="A28" s="26">
        <v>15</v>
      </c>
      <c r="B28" s="265" t="s">
        <v>17</v>
      </c>
      <c r="C28" s="72" t="s">
        <v>220</v>
      </c>
      <c r="D28" s="262">
        <v>1958</v>
      </c>
      <c r="E28" s="54">
        <v>218.3</v>
      </c>
      <c r="F28" s="29">
        <f t="shared" si="6"/>
        <v>1567.3</v>
      </c>
      <c r="G28" s="55"/>
      <c r="H28" s="22">
        <f t="shared" si="13"/>
        <v>1067.5</v>
      </c>
      <c r="I28" s="45">
        <f>'[2]Сводная'!$I$16+'[2]Сводная'!$N$16+'[2]Сводная'!$S$16</f>
        <v>22</v>
      </c>
      <c r="J28" s="45">
        <f>'[2]Сводная'!$L$16</f>
        <v>430.1</v>
      </c>
      <c r="K28" s="45">
        <f>'[2]Сводная'!$Q$16</f>
        <v>475.5</v>
      </c>
      <c r="L28" s="56">
        <f>'[2]Сводная'!$V$16</f>
        <v>161.9</v>
      </c>
      <c r="M28" s="57"/>
      <c r="N28" s="36">
        <f t="shared" si="7"/>
        <v>890.7</v>
      </c>
      <c r="O28" s="58">
        <f>'[2]Сводная'!$D$16</f>
        <v>10</v>
      </c>
      <c r="P28" s="59">
        <v>499.8</v>
      </c>
      <c r="Q28" s="59"/>
      <c r="R28" s="59">
        <v>390.9</v>
      </c>
      <c r="S28" s="60">
        <f t="shared" si="0"/>
        <v>390.9</v>
      </c>
      <c r="T28" s="61">
        <f t="shared" si="1"/>
        <v>1567.3</v>
      </c>
      <c r="U28" s="62">
        <f t="shared" si="2"/>
        <v>1567.3</v>
      </c>
      <c r="V28" s="62">
        <f t="shared" si="3"/>
        <v>1567.3</v>
      </c>
      <c r="W28" s="62">
        <f t="shared" si="4"/>
        <v>1567.3</v>
      </c>
      <c r="X28" s="62">
        <f t="shared" si="5"/>
        <v>1567.3</v>
      </c>
      <c r="Y28" s="63">
        <f t="shared" si="8"/>
        <v>32</v>
      </c>
      <c r="Z28" s="64">
        <f t="shared" si="9"/>
        <v>32</v>
      </c>
      <c r="AA28" s="65"/>
      <c r="AB28" s="65"/>
      <c r="AC28" s="326">
        <v>74</v>
      </c>
      <c r="AD28" s="45">
        <v>66</v>
      </c>
      <c r="AE28" s="65"/>
      <c r="AF28" s="66"/>
      <c r="AG28" s="66"/>
      <c r="AH28" s="66"/>
      <c r="AI28" s="66"/>
      <c r="AJ28" s="66"/>
      <c r="AK28" s="67">
        <v>1978</v>
      </c>
      <c r="AL28" s="49">
        <f t="shared" si="10"/>
        <v>2155.3</v>
      </c>
      <c r="AM28" s="68">
        <v>197.1</v>
      </c>
      <c r="AN28" s="68"/>
      <c r="AO28" s="68"/>
      <c r="AP28" s="50">
        <f t="shared" si="11"/>
        <v>390.9</v>
      </c>
      <c r="AQ28" s="22">
        <v>7548</v>
      </c>
      <c r="AR28" s="263">
        <v>848</v>
      </c>
      <c r="AS28" s="264">
        <f t="shared" si="12"/>
        <v>79.18</v>
      </c>
      <c r="AU28" s="25"/>
      <c r="AV28" s="51"/>
    </row>
    <row r="29" spans="1:48" ht="13.5" thickBot="1">
      <c r="A29" s="26">
        <v>16</v>
      </c>
      <c r="B29" s="265" t="s">
        <v>18</v>
      </c>
      <c r="C29" s="53" t="s">
        <v>221</v>
      </c>
      <c r="D29" s="262">
        <v>2107.1</v>
      </c>
      <c r="E29" s="54">
        <v>303.7</v>
      </c>
      <c r="F29" s="29">
        <f t="shared" si="6"/>
        <v>2114</v>
      </c>
      <c r="G29" s="55"/>
      <c r="H29" s="22">
        <f t="shared" si="13"/>
        <v>1391.7</v>
      </c>
      <c r="I29" s="45">
        <f>'[2]Сводная'!$I$17+'[2]Сводная'!$N$17+'[2]Сводная'!$S$17</f>
        <v>26</v>
      </c>
      <c r="J29" s="45">
        <f>'[2]Сводная'!$L$17</f>
        <v>568</v>
      </c>
      <c r="K29" s="45">
        <f>'[2]Сводная'!$Q$17</f>
        <v>764.3</v>
      </c>
      <c r="L29" s="56">
        <f>'[2]Сводная'!$V$17</f>
        <v>59.4</v>
      </c>
      <c r="M29" s="57"/>
      <c r="N29" s="36">
        <f t="shared" si="7"/>
        <v>722.3</v>
      </c>
      <c r="O29" s="58">
        <f>'[2]Сводная'!$D$17</f>
        <v>12</v>
      </c>
      <c r="P29" s="59">
        <f>'[2]Сводная'!$G$17</f>
        <v>722.3</v>
      </c>
      <c r="Q29" s="59"/>
      <c r="R29" s="59"/>
      <c r="S29" s="60">
        <f t="shared" si="0"/>
        <v>0</v>
      </c>
      <c r="T29" s="61">
        <f t="shared" si="1"/>
        <v>2114</v>
      </c>
      <c r="U29" s="62">
        <f t="shared" si="2"/>
        <v>2114</v>
      </c>
      <c r="V29" s="62">
        <f t="shared" si="3"/>
        <v>2114</v>
      </c>
      <c r="W29" s="62">
        <f t="shared" si="4"/>
        <v>2114</v>
      </c>
      <c r="X29" s="62">
        <f t="shared" si="5"/>
        <v>2114</v>
      </c>
      <c r="Y29" s="63">
        <f t="shared" si="8"/>
        <v>38</v>
      </c>
      <c r="Z29" s="64">
        <f t="shared" si="9"/>
        <v>38</v>
      </c>
      <c r="AA29" s="65"/>
      <c r="AB29" s="65"/>
      <c r="AC29" s="326">
        <v>75</v>
      </c>
      <c r="AD29" s="45">
        <v>75</v>
      </c>
      <c r="AE29" s="65"/>
      <c r="AF29" s="66"/>
      <c r="AG29" s="66"/>
      <c r="AH29" s="66"/>
      <c r="AI29" s="66"/>
      <c r="AJ29" s="66"/>
      <c r="AK29" s="67">
        <v>1991</v>
      </c>
      <c r="AL29" s="49">
        <f t="shared" si="10"/>
        <v>2392.4</v>
      </c>
      <c r="AM29" s="68">
        <v>278.4</v>
      </c>
      <c r="AN29" s="68"/>
      <c r="AO29" s="68"/>
      <c r="AP29" s="50">
        <f t="shared" si="11"/>
        <v>0</v>
      </c>
      <c r="AQ29" s="22">
        <v>8627</v>
      </c>
      <c r="AR29" s="263">
        <v>1108</v>
      </c>
      <c r="AS29" s="264">
        <f t="shared" si="12"/>
        <v>80.25</v>
      </c>
      <c r="AU29" s="25"/>
      <c r="AV29" s="51"/>
    </row>
    <row r="30" spans="1:48" ht="13.5" thickBot="1">
      <c r="A30" s="52">
        <v>17</v>
      </c>
      <c r="B30" s="265" t="s">
        <v>19</v>
      </c>
      <c r="C30" s="72" t="s">
        <v>220</v>
      </c>
      <c r="D30" s="262">
        <v>1939.9</v>
      </c>
      <c r="E30" s="54">
        <v>254.2</v>
      </c>
      <c r="F30" s="29">
        <f t="shared" si="6"/>
        <v>1942.7</v>
      </c>
      <c r="G30" s="55"/>
      <c r="H30" s="22">
        <f t="shared" si="13"/>
        <v>753.1</v>
      </c>
      <c r="I30" s="45">
        <f>'[6]Лист2'!$K$14+'[6]Лист2'!$P$14+'[6]Лист2'!$S$14</f>
        <v>15</v>
      </c>
      <c r="J30" s="45">
        <f>'[6]Лист2'!$L$14</f>
        <v>607.5</v>
      </c>
      <c r="K30" s="45">
        <f>'[6]Лист2'!$Q$14</f>
        <v>145.6</v>
      </c>
      <c r="L30" s="56">
        <f>'[6]Лист2'!$V$14</f>
        <v>0</v>
      </c>
      <c r="M30" s="57"/>
      <c r="N30" s="36">
        <f t="shared" si="7"/>
        <v>1189.6</v>
      </c>
      <c r="O30" s="58">
        <f>'[6]Лист2'!$F$14</f>
        <v>23</v>
      </c>
      <c r="P30" s="59">
        <f>'[6]Лист2'!$G$14</f>
        <v>1189.6</v>
      </c>
      <c r="Q30" s="59"/>
      <c r="R30" s="59"/>
      <c r="S30" s="60">
        <f t="shared" si="0"/>
        <v>0</v>
      </c>
      <c r="T30" s="61">
        <f t="shared" si="1"/>
        <v>1942.7</v>
      </c>
      <c r="U30" s="62">
        <f t="shared" si="2"/>
        <v>1942.7</v>
      </c>
      <c r="V30" s="62">
        <f t="shared" si="3"/>
        <v>1942.7</v>
      </c>
      <c r="W30" s="62">
        <f t="shared" si="4"/>
        <v>1942.7</v>
      </c>
      <c r="X30" s="62">
        <f t="shared" si="5"/>
        <v>1942.7</v>
      </c>
      <c r="Y30" s="63">
        <f t="shared" si="8"/>
        <v>38</v>
      </c>
      <c r="Z30" s="64">
        <f t="shared" si="9"/>
        <v>38</v>
      </c>
      <c r="AA30" s="65"/>
      <c r="AB30" s="65"/>
      <c r="AC30" s="326">
        <v>97</v>
      </c>
      <c r="AD30" s="45">
        <v>104</v>
      </c>
      <c r="AE30" s="65"/>
      <c r="AF30" s="66"/>
      <c r="AG30" s="66"/>
      <c r="AH30" s="66"/>
      <c r="AI30" s="66"/>
      <c r="AJ30" s="66"/>
      <c r="AK30" s="67">
        <v>1978</v>
      </c>
      <c r="AL30" s="49">
        <f t="shared" si="10"/>
        <v>2176.3</v>
      </c>
      <c r="AM30" s="68">
        <v>233.6</v>
      </c>
      <c r="AN30" s="68"/>
      <c r="AO30" s="68"/>
      <c r="AP30" s="50">
        <f t="shared" si="11"/>
        <v>0</v>
      </c>
      <c r="AQ30" s="22">
        <v>7622</v>
      </c>
      <c r="AR30" s="263">
        <v>417</v>
      </c>
      <c r="AS30" s="264">
        <f t="shared" si="12"/>
        <v>103.79</v>
      </c>
      <c r="AU30" s="25"/>
      <c r="AV30" s="51"/>
    </row>
    <row r="31" spans="1:48" ht="13.5" thickBot="1">
      <c r="A31" s="26">
        <v>18</v>
      </c>
      <c r="B31" s="265" t="s">
        <v>20</v>
      </c>
      <c r="C31" s="53" t="s">
        <v>220</v>
      </c>
      <c r="D31" s="262">
        <v>1955.5</v>
      </c>
      <c r="E31" s="54">
        <v>212.4</v>
      </c>
      <c r="F31" s="29">
        <f t="shared" si="6"/>
        <v>1574.2</v>
      </c>
      <c r="G31" s="55"/>
      <c r="H31" s="22">
        <f t="shared" si="13"/>
        <v>1073</v>
      </c>
      <c r="I31" s="45">
        <f>'[6]Лист2'!$K$15+'[6]Лист2'!$P$15+'[6]Лист2'!$S$15</f>
        <v>22</v>
      </c>
      <c r="J31" s="45">
        <f>'[6]Лист2'!$L$15</f>
        <v>495.9</v>
      </c>
      <c r="K31" s="45">
        <f>'[6]Лист2'!$Q$15</f>
        <v>450.6</v>
      </c>
      <c r="L31" s="75">
        <f>'[6]Лист2'!$V$15</f>
        <v>126.5</v>
      </c>
      <c r="M31" s="57"/>
      <c r="N31" s="36">
        <f t="shared" si="7"/>
        <v>856.7</v>
      </c>
      <c r="O31" s="58">
        <f>'[6]Лист2'!$F$15</f>
        <v>10</v>
      </c>
      <c r="P31" s="59">
        <v>501.2</v>
      </c>
      <c r="Q31" s="59"/>
      <c r="R31" s="237">
        <v>355.5</v>
      </c>
      <c r="S31" s="60">
        <f t="shared" si="0"/>
        <v>355.5</v>
      </c>
      <c r="T31" s="61">
        <f t="shared" si="1"/>
        <v>1574.2</v>
      </c>
      <c r="U31" s="62">
        <f t="shared" si="2"/>
        <v>1574.2</v>
      </c>
      <c r="V31" s="62">
        <f t="shared" si="3"/>
        <v>1574.2</v>
      </c>
      <c r="W31" s="62">
        <f t="shared" si="4"/>
        <v>1574.2</v>
      </c>
      <c r="X31" s="62">
        <f t="shared" si="5"/>
        <v>1574.2</v>
      </c>
      <c r="Y31" s="63">
        <f t="shared" si="8"/>
        <v>32</v>
      </c>
      <c r="Z31" s="64">
        <f t="shared" si="9"/>
        <v>32</v>
      </c>
      <c r="AA31" s="65"/>
      <c r="AB31" s="65"/>
      <c r="AC31" s="326">
        <v>66</v>
      </c>
      <c r="AD31" s="45">
        <v>66</v>
      </c>
      <c r="AE31" s="65"/>
      <c r="AF31" s="66"/>
      <c r="AG31" s="66"/>
      <c r="AH31" s="66"/>
      <c r="AI31" s="66"/>
      <c r="AJ31" s="66"/>
      <c r="AK31" s="67">
        <v>1977</v>
      </c>
      <c r="AL31" s="49">
        <f t="shared" si="10"/>
        <v>2123.8</v>
      </c>
      <c r="AM31" s="68">
        <v>194.1</v>
      </c>
      <c r="AN31" s="68"/>
      <c r="AO31" s="68"/>
      <c r="AP31" s="50">
        <f t="shared" si="11"/>
        <v>355.5</v>
      </c>
      <c r="AQ31" s="22">
        <v>8419</v>
      </c>
      <c r="AR31" s="263">
        <v>326</v>
      </c>
      <c r="AS31" s="264">
        <f t="shared" si="12"/>
        <v>70.62</v>
      </c>
      <c r="AU31" s="25"/>
      <c r="AV31" s="51"/>
    </row>
    <row r="32" spans="1:48" ht="13.5" thickBot="1">
      <c r="A32" s="26">
        <v>19</v>
      </c>
      <c r="B32" s="265" t="s">
        <v>21</v>
      </c>
      <c r="C32" s="53" t="s">
        <v>220</v>
      </c>
      <c r="D32" s="262">
        <v>1907.9</v>
      </c>
      <c r="E32" s="54">
        <v>208.2</v>
      </c>
      <c r="F32" s="29">
        <f t="shared" si="6"/>
        <v>1552.6</v>
      </c>
      <c r="G32" s="55"/>
      <c r="H32" s="22">
        <f t="shared" si="13"/>
        <v>1003.2</v>
      </c>
      <c r="I32" s="45">
        <f>'[6]Лист2'!$K$32+'[6]Лист2'!$P$32+'[6]Лист2'!$S$32</f>
        <v>21</v>
      </c>
      <c r="J32" s="45">
        <f>'[6]Лист2'!$L$32</f>
        <v>401</v>
      </c>
      <c r="K32" s="45">
        <v>602.2</v>
      </c>
      <c r="L32" s="56">
        <f>'[6]Лист2'!$V$32</f>
        <v>0</v>
      </c>
      <c r="M32" s="57"/>
      <c r="N32" s="36">
        <f t="shared" si="7"/>
        <v>960</v>
      </c>
      <c r="O32" s="58">
        <f>'[6]Лист2'!$F$32</f>
        <v>11</v>
      </c>
      <c r="P32" s="59">
        <v>549.4</v>
      </c>
      <c r="Q32" s="59"/>
      <c r="R32" s="237">
        <v>410.6</v>
      </c>
      <c r="S32" s="60">
        <f t="shared" si="0"/>
        <v>410.6</v>
      </c>
      <c r="T32" s="61">
        <f t="shared" si="1"/>
        <v>1552.6</v>
      </c>
      <c r="U32" s="62">
        <f t="shared" si="2"/>
        <v>1552.6</v>
      </c>
      <c r="V32" s="62">
        <f t="shared" si="3"/>
        <v>1552.6</v>
      </c>
      <c r="W32" s="62">
        <f t="shared" si="4"/>
        <v>1552.6</v>
      </c>
      <c r="X32" s="62">
        <f t="shared" si="5"/>
        <v>1552.6</v>
      </c>
      <c r="Y32" s="63">
        <f t="shared" si="8"/>
        <v>32</v>
      </c>
      <c r="Z32" s="64">
        <f t="shared" si="9"/>
        <v>32</v>
      </c>
      <c r="AA32" s="65"/>
      <c r="AB32" s="65"/>
      <c r="AC32" s="326">
        <v>66</v>
      </c>
      <c r="AD32" s="45">
        <v>68</v>
      </c>
      <c r="AE32" s="65"/>
      <c r="AF32" s="66"/>
      <c r="AG32" s="66"/>
      <c r="AH32" s="66"/>
      <c r="AI32" s="66"/>
      <c r="AJ32" s="66"/>
      <c r="AK32" s="67">
        <v>1980</v>
      </c>
      <c r="AL32" s="49">
        <f t="shared" si="10"/>
        <v>2153.4</v>
      </c>
      <c r="AM32" s="68">
        <v>190.2</v>
      </c>
      <c r="AN32" s="68"/>
      <c r="AO32" s="68"/>
      <c r="AP32" s="50">
        <f t="shared" si="11"/>
        <v>410.6</v>
      </c>
      <c r="AQ32" s="22">
        <v>6642</v>
      </c>
      <c r="AR32" s="263">
        <v>413</v>
      </c>
      <c r="AS32" s="264">
        <f t="shared" si="12"/>
        <v>70.62</v>
      </c>
      <c r="AU32" s="25"/>
      <c r="AV32" s="51"/>
    </row>
    <row r="33" spans="1:48" ht="13.5" thickBot="1">
      <c r="A33" s="52">
        <v>20</v>
      </c>
      <c r="B33" s="265" t="s">
        <v>22</v>
      </c>
      <c r="C33" s="53" t="s">
        <v>267</v>
      </c>
      <c r="D33" s="262">
        <v>3223.6</v>
      </c>
      <c r="E33" s="54">
        <v>411.9</v>
      </c>
      <c r="F33" s="29">
        <f t="shared" si="6"/>
        <v>3221.9</v>
      </c>
      <c r="G33" s="70">
        <v>63.7</v>
      </c>
      <c r="H33" s="22">
        <f t="shared" si="13"/>
        <v>2511.7</v>
      </c>
      <c r="I33" s="45">
        <f>'[6]Лист2'!$K$27+'[6]Лист2'!$P$27+'[6]Лист2'!$S$27</f>
        <v>35</v>
      </c>
      <c r="J33" s="45">
        <f>'[6]Лист2'!$L$27</f>
        <v>1283</v>
      </c>
      <c r="K33" s="45">
        <f>'[6]Лист2'!$Q$27</f>
        <v>1228.7</v>
      </c>
      <c r="L33" s="56">
        <f>'[6]Лист2'!$V$27</f>
        <v>0</v>
      </c>
      <c r="M33" s="57"/>
      <c r="N33" s="36">
        <f t="shared" si="7"/>
        <v>710.2</v>
      </c>
      <c r="O33" s="58">
        <f>'[6]Лист2'!$F$27</f>
        <v>10</v>
      </c>
      <c r="P33" s="59">
        <f>'[6]Лист2'!$G$27</f>
        <v>710.2</v>
      </c>
      <c r="Q33" s="59"/>
      <c r="R33" s="59"/>
      <c r="S33" s="60">
        <f t="shared" si="0"/>
        <v>0</v>
      </c>
      <c r="T33" s="61">
        <f t="shared" si="1"/>
        <v>3221.9</v>
      </c>
      <c r="U33" s="62">
        <f t="shared" si="2"/>
        <v>3221.9</v>
      </c>
      <c r="V33" s="62">
        <f t="shared" si="3"/>
        <v>3221.9</v>
      </c>
      <c r="W33" s="62">
        <f t="shared" si="4"/>
        <v>3221.9</v>
      </c>
      <c r="X33" s="62">
        <f t="shared" si="5"/>
        <v>3221.9</v>
      </c>
      <c r="Y33" s="63">
        <f t="shared" si="8"/>
        <v>45</v>
      </c>
      <c r="Z33" s="64">
        <f t="shared" si="9"/>
        <v>45</v>
      </c>
      <c r="AA33" s="65"/>
      <c r="AB33" s="65"/>
      <c r="AC33" s="327">
        <v>117</v>
      </c>
      <c r="AD33" s="71">
        <v>107</v>
      </c>
      <c r="AE33" s="65"/>
      <c r="AF33" s="66"/>
      <c r="AG33" s="66"/>
      <c r="AH33" s="66"/>
      <c r="AI33" s="66"/>
      <c r="AJ33" s="66"/>
      <c r="AK33" s="67">
        <v>1993</v>
      </c>
      <c r="AL33" s="49">
        <f t="shared" si="10"/>
        <v>3600.3</v>
      </c>
      <c r="AM33" s="68">
        <v>378.4</v>
      </c>
      <c r="AN33" s="68"/>
      <c r="AO33" s="68"/>
      <c r="AP33" s="50">
        <f t="shared" si="11"/>
        <v>0</v>
      </c>
      <c r="AQ33" s="22">
        <v>12644</v>
      </c>
      <c r="AR33" s="263">
        <v>1753</v>
      </c>
      <c r="AS33" s="264">
        <f t="shared" si="12"/>
        <v>125.19</v>
      </c>
      <c r="AU33" s="25"/>
      <c r="AV33" s="51"/>
    </row>
    <row r="34" spans="1:48" ht="13.5" thickBot="1">
      <c r="A34" s="26">
        <v>21</v>
      </c>
      <c r="B34" s="265" t="s">
        <v>23</v>
      </c>
      <c r="C34" s="53" t="s">
        <v>268</v>
      </c>
      <c r="D34" s="262">
        <v>1500.6</v>
      </c>
      <c r="E34" s="54">
        <v>128.6</v>
      </c>
      <c r="F34" s="29">
        <f t="shared" si="6"/>
        <v>1502.1</v>
      </c>
      <c r="G34" s="55"/>
      <c r="H34" s="22">
        <f t="shared" si="13"/>
        <v>688</v>
      </c>
      <c r="I34" s="45">
        <f>'[6]Лист2'!$K$36+'[6]Лист2'!$P$36+'[6]Лист2'!$S$36</f>
        <v>17</v>
      </c>
      <c r="J34" s="45">
        <f>'[6]Лист2'!$L$36</f>
        <v>340.3</v>
      </c>
      <c r="K34" s="45">
        <v>347.7</v>
      </c>
      <c r="L34" s="56">
        <f>'[6]Лист2'!$V$36</f>
        <v>0</v>
      </c>
      <c r="M34" s="57"/>
      <c r="N34" s="36">
        <f t="shared" si="7"/>
        <v>814.1</v>
      </c>
      <c r="O34" s="58">
        <f>'[6]Лист2'!$F$36</f>
        <v>19</v>
      </c>
      <c r="P34" s="59">
        <f>'[6]Лист2'!$G$36</f>
        <v>814.1</v>
      </c>
      <c r="Q34" s="59"/>
      <c r="R34" s="59"/>
      <c r="S34" s="60">
        <f t="shared" si="0"/>
        <v>0</v>
      </c>
      <c r="T34" s="61">
        <f t="shared" si="1"/>
        <v>1502.1</v>
      </c>
      <c r="U34" s="62">
        <f t="shared" si="2"/>
        <v>1502.1</v>
      </c>
      <c r="V34" s="62">
        <f t="shared" si="3"/>
        <v>1502.1</v>
      </c>
      <c r="W34" s="62">
        <f t="shared" si="4"/>
        <v>1502.1</v>
      </c>
      <c r="X34" s="62">
        <f t="shared" si="5"/>
        <v>1502.1</v>
      </c>
      <c r="Y34" s="63">
        <f t="shared" si="8"/>
        <v>36</v>
      </c>
      <c r="Z34" s="64">
        <f t="shared" si="9"/>
        <v>36</v>
      </c>
      <c r="AA34" s="65"/>
      <c r="AB34" s="65"/>
      <c r="AC34" s="326">
        <v>84</v>
      </c>
      <c r="AD34" s="45">
        <v>90</v>
      </c>
      <c r="AE34" s="65"/>
      <c r="AF34" s="66"/>
      <c r="AG34" s="66"/>
      <c r="AH34" s="66"/>
      <c r="AI34" s="66"/>
      <c r="AJ34" s="66"/>
      <c r="AK34" s="67">
        <v>1966</v>
      </c>
      <c r="AL34" s="49">
        <f t="shared" si="10"/>
        <v>1619.7</v>
      </c>
      <c r="AM34" s="68">
        <v>117.6</v>
      </c>
      <c r="AN34" s="68"/>
      <c r="AO34" s="68"/>
      <c r="AP34" s="50">
        <f t="shared" si="11"/>
        <v>0</v>
      </c>
      <c r="AQ34" s="22">
        <v>6005</v>
      </c>
      <c r="AR34" s="263">
        <v>1290</v>
      </c>
      <c r="AS34" s="264">
        <f t="shared" si="12"/>
        <v>89.88</v>
      </c>
      <c r="AU34" s="25"/>
      <c r="AV34" s="51"/>
    </row>
    <row r="35" spans="1:48" ht="13.5" thickBot="1">
      <c r="A35" s="26">
        <v>22</v>
      </c>
      <c r="B35" s="265" t="s">
        <v>24</v>
      </c>
      <c r="C35" s="53" t="s">
        <v>269</v>
      </c>
      <c r="D35" s="262">
        <v>328.2</v>
      </c>
      <c r="E35" s="54">
        <v>38.5</v>
      </c>
      <c r="F35" s="29">
        <f t="shared" si="6"/>
        <v>43.2</v>
      </c>
      <c r="G35" s="55"/>
      <c r="H35" s="22">
        <f t="shared" si="13"/>
        <v>322.4</v>
      </c>
      <c r="I35" s="45">
        <f>'[8]Лист2'!$K$45+'[8]Лист2'!$P$45+'[8]Лист2'!$S$45</f>
        <v>1</v>
      </c>
      <c r="J35" s="45">
        <f>'[8]Лист2'!$L$45</f>
        <v>0</v>
      </c>
      <c r="K35" s="45">
        <f>'[8]Лист2'!$Q$45</f>
        <v>43.2</v>
      </c>
      <c r="L35" s="56">
        <f>'[8]Лист2'!$V$45</f>
        <v>0</v>
      </c>
      <c r="M35" s="57">
        <v>279.2</v>
      </c>
      <c r="N35" s="36">
        <f t="shared" si="7"/>
        <v>44</v>
      </c>
      <c r="O35" s="58">
        <f>'[8]Лист2'!$F$45</f>
        <v>0</v>
      </c>
      <c r="P35" s="59">
        <f>'[8]Лист2'!$G$45</f>
        <v>0</v>
      </c>
      <c r="Q35" s="59"/>
      <c r="R35" s="237">
        <v>44</v>
      </c>
      <c r="S35" s="60">
        <f t="shared" si="0"/>
        <v>44</v>
      </c>
      <c r="T35" s="61">
        <f t="shared" si="1"/>
        <v>43.2</v>
      </c>
      <c r="U35" s="62">
        <f t="shared" si="2"/>
        <v>43.2</v>
      </c>
      <c r="V35" s="62">
        <f t="shared" si="3"/>
        <v>43.2</v>
      </c>
      <c r="W35" s="62">
        <f t="shared" si="4"/>
        <v>43.2</v>
      </c>
      <c r="X35" s="62">
        <f t="shared" si="5"/>
        <v>43.2</v>
      </c>
      <c r="Y35" s="63">
        <f t="shared" si="8"/>
        <v>1</v>
      </c>
      <c r="Z35" s="64">
        <f t="shared" si="9"/>
        <v>1</v>
      </c>
      <c r="AA35" s="65"/>
      <c r="AB35" s="65"/>
      <c r="AC35" s="326">
        <v>0</v>
      </c>
      <c r="AD35" s="45">
        <v>0</v>
      </c>
      <c r="AE35" s="65"/>
      <c r="AF35" s="66"/>
      <c r="AG35" s="66"/>
      <c r="AH35" s="66"/>
      <c r="AI35" s="66"/>
      <c r="AJ35" s="66"/>
      <c r="AK35" s="67">
        <v>1963</v>
      </c>
      <c r="AL35" s="49">
        <f t="shared" si="10"/>
        <v>402.3</v>
      </c>
      <c r="AM35" s="68">
        <v>35.9</v>
      </c>
      <c r="AN35" s="68"/>
      <c r="AO35" s="68"/>
      <c r="AP35" s="50">
        <f t="shared" si="11"/>
        <v>323.2</v>
      </c>
      <c r="AQ35" s="22">
        <v>1641</v>
      </c>
      <c r="AR35" s="263">
        <v>355</v>
      </c>
      <c r="AS35" s="264">
        <f t="shared" si="12"/>
        <v>0</v>
      </c>
      <c r="AU35" s="25"/>
      <c r="AV35" s="51"/>
    </row>
    <row r="36" spans="1:48" ht="13.5" thickBot="1">
      <c r="A36" s="52">
        <v>23</v>
      </c>
      <c r="B36" s="265" t="s">
        <v>25</v>
      </c>
      <c r="C36" s="53" t="s">
        <v>270</v>
      </c>
      <c r="D36" s="262">
        <v>1296.5</v>
      </c>
      <c r="E36" s="54">
        <v>181.7</v>
      </c>
      <c r="F36" s="29">
        <f t="shared" si="6"/>
        <v>1297.5</v>
      </c>
      <c r="G36" s="55"/>
      <c r="H36" s="22">
        <f t="shared" si="13"/>
        <v>799</v>
      </c>
      <c r="I36" s="45">
        <f>'[8]Лист2'!$K$17+'[8]Лист2'!$P$17+'[8]Лист2'!$S$17</f>
        <v>20</v>
      </c>
      <c r="J36" s="45">
        <f>'[8]Лист2'!$L$17</f>
        <v>532.5</v>
      </c>
      <c r="K36" s="45">
        <f>'[8]Лист2'!$Q$17</f>
        <v>223.7</v>
      </c>
      <c r="L36" s="56">
        <f>'[8]Лист2'!$V$17</f>
        <v>42.8</v>
      </c>
      <c r="M36" s="57"/>
      <c r="N36" s="36">
        <f t="shared" si="7"/>
        <v>498.5</v>
      </c>
      <c r="O36" s="58">
        <f>'[6]Лист2'!$F$17</f>
        <v>12</v>
      </c>
      <c r="P36" s="59">
        <f>'[8]Лист2'!$G$17</f>
        <v>498.5</v>
      </c>
      <c r="Q36" s="59"/>
      <c r="R36" s="59"/>
      <c r="S36" s="60">
        <f t="shared" si="0"/>
        <v>0</v>
      </c>
      <c r="T36" s="61">
        <f t="shared" si="1"/>
        <v>1297.5</v>
      </c>
      <c r="U36" s="62">
        <f t="shared" si="2"/>
        <v>1297.5</v>
      </c>
      <c r="V36" s="62">
        <f t="shared" si="3"/>
        <v>1297.5</v>
      </c>
      <c r="W36" s="62">
        <f t="shared" si="4"/>
        <v>1297.5</v>
      </c>
      <c r="X36" s="62">
        <f t="shared" si="5"/>
        <v>1297.5</v>
      </c>
      <c r="Y36" s="63">
        <f t="shared" si="8"/>
        <v>32</v>
      </c>
      <c r="Z36" s="64">
        <f t="shared" si="9"/>
        <v>32</v>
      </c>
      <c r="AA36" s="65"/>
      <c r="AB36" s="65"/>
      <c r="AC36" s="326">
        <v>63</v>
      </c>
      <c r="AD36" s="45">
        <v>55</v>
      </c>
      <c r="AE36" s="65"/>
      <c r="AF36" s="66"/>
      <c r="AG36" s="66"/>
      <c r="AH36" s="66"/>
      <c r="AI36" s="66"/>
      <c r="AJ36" s="66"/>
      <c r="AK36" s="67">
        <v>1969</v>
      </c>
      <c r="AL36" s="49">
        <f t="shared" si="10"/>
        <v>1457.5</v>
      </c>
      <c r="AM36" s="68">
        <v>160</v>
      </c>
      <c r="AN36" s="68"/>
      <c r="AO36" s="68"/>
      <c r="AP36" s="50">
        <f t="shared" si="11"/>
        <v>0</v>
      </c>
      <c r="AQ36" s="22">
        <v>5187</v>
      </c>
      <c r="AR36" s="263">
        <v>819</v>
      </c>
      <c r="AS36" s="264">
        <f t="shared" si="12"/>
        <v>67.41</v>
      </c>
      <c r="AU36" s="25"/>
      <c r="AV36" s="51"/>
    </row>
    <row r="37" spans="1:48" ht="13.5" thickBot="1">
      <c r="A37" s="26">
        <v>24</v>
      </c>
      <c r="B37" s="265" t="s">
        <v>26</v>
      </c>
      <c r="C37" s="53" t="s">
        <v>269</v>
      </c>
      <c r="D37" s="262">
        <v>361.6</v>
      </c>
      <c r="E37" s="54">
        <v>36</v>
      </c>
      <c r="F37" s="29">
        <f t="shared" si="6"/>
        <v>363.2</v>
      </c>
      <c r="G37" s="55"/>
      <c r="H37" s="22">
        <f t="shared" si="13"/>
        <v>140.8</v>
      </c>
      <c r="I37" s="45">
        <f>'[8]Лист2'!$K$16+'[8]Лист2'!$P$16+'[8]Лист2'!$S$16</f>
        <v>3</v>
      </c>
      <c r="J37" s="45">
        <f>'[8]Лист2'!$L$16</f>
        <v>43</v>
      </c>
      <c r="K37" s="45">
        <f>'[8]Лист2'!$Q$16</f>
        <v>97.8</v>
      </c>
      <c r="L37" s="56">
        <f>'[8]Лист2'!$V$16</f>
        <v>0</v>
      </c>
      <c r="M37" s="57"/>
      <c r="N37" s="36">
        <f t="shared" si="7"/>
        <v>222.4</v>
      </c>
      <c r="O37" s="58">
        <f>'[6]Лист2'!$F$16</f>
        <v>5</v>
      </c>
      <c r="P37" s="59">
        <f>'[6]Лист2'!$G$16</f>
        <v>222.4</v>
      </c>
      <c r="Q37" s="59"/>
      <c r="R37" s="59"/>
      <c r="S37" s="60">
        <f t="shared" si="0"/>
        <v>0</v>
      </c>
      <c r="T37" s="61">
        <f t="shared" si="1"/>
        <v>363.2</v>
      </c>
      <c r="U37" s="62">
        <f t="shared" si="2"/>
        <v>363.2</v>
      </c>
      <c r="V37" s="62">
        <f t="shared" si="3"/>
        <v>363.2</v>
      </c>
      <c r="W37" s="62">
        <f t="shared" si="4"/>
        <v>363.2</v>
      </c>
      <c r="X37" s="62">
        <f t="shared" si="5"/>
        <v>363.2</v>
      </c>
      <c r="Y37" s="63">
        <f t="shared" si="8"/>
        <v>8</v>
      </c>
      <c r="Z37" s="64">
        <f t="shared" si="9"/>
        <v>8</v>
      </c>
      <c r="AA37" s="65"/>
      <c r="AB37" s="65"/>
      <c r="AC37" s="326">
        <v>17</v>
      </c>
      <c r="AD37" s="45">
        <v>19</v>
      </c>
      <c r="AE37" s="65"/>
      <c r="AF37" s="66"/>
      <c r="AG37" s="66"/>
      <c r="AH37" s="66"/>
      <c r="AI37" s="66"/>
      <c r="AJ37" s="66"/>
      <c r="AK37" s="67">
        <v>1962</v>
      </c>
      <c r="AL37" s="49">
        <f t="shared" si="10"/>
        <v>396.7</v>
      </c>
      <c r="AM37" s="68">
        <v>33.5</v>
      </c>
      <c r="AN37" s="68"/>
      <c r="AO37" s="68"/>
      <c r="AP37" s="50">
        <f t="shared" si="11"/>
        <v>0</v>
      </c>
      <c r="AQ37" s="22">
        <v>1667</v>
      </c>
      <c r="AR37" s="263">
        <v>625</v>
      </c>
      <c r="AS37" s="264">
        <f t="shared" si="12"/>
        <v>18.19</v>
      </c>
      <c r="AU37" s="25"/>
      <c r="AV37" s="51"/>
    </row>
    <row r="38" spans="1:48" ht="13.5" thickBot="1">
      <c r="A38" s="26">
        <v>25</v>
      </c>
      <c r="B38" s="265" t="s">
        <v>27</v>
      </c>
      <c r="C38" s="53" t="s">
        <v>270</v>
      </c>
      <c r="D38" s="262">
        <v>1321.1</v>
      </c>
      <c r="E38" s="54">
        <v>198.5</v>
      </c>
      <c r="F38" s="29">
        <f t="shared" si="6"/>
        <v>1324.3</v>
      </c>
      <c r="G38" s="55"/>
      <c r="H38" s="22">
        <f t="shared" si="13"/>
        <v>945.9</v>
      </c>
      <c r="I38" s="45">
        <f>'[6]Лист2'!$K$28+'[6]Лист2'!$P$28+'[6]Лист2'!$S$28</f>
        <v>22</v>
      </c>
      <c r="J38" s="45">
        <f>'[6]Лист2'!$L$28</f>
        <v>388.3</v>
      </c>
      <c r="K38" s="45">
        <f>'[6]Лист2'!$Q$28</f>
        <v>425.9</v>
      </c>
      <c r="L38" s="56">
        <f>'[6]Лист2'!$V$28</f>
        <v>131.7</v>
      </c>
      <c r="M38" s="57"/>
      <c r="N38" s="36">
        <f t="shared" si="7"/>
        <v>378.4</v>
      </c>
      <c r="O38" s="58">
        <f>'[6]Лист2'!$F$28</f>
        <v>10</v>
      </c>
      <c r="P38" s="59">
        <f>'[6]Лист2'!$G$28</f>
        <v>378.4</v>
      </c>
      <c r="Q38" s="59"/>
      <c r="R38" s="59"/>
      <c r="S38" s="60">
        <f t="shared" si="0"/>
        <v>0</v>
      </c>
      <c r="T38" s="61">
        <f t="shared" si="1"/>
        <v>1324.3</v>
      </c>
      <c r="U38" s="62">
        <f t="shared" si="2"/>
        <v>1324.3</v>
      </c>
      <c r="V38" s="62">
        <f t="shared" si="3"/>
        <v>1324.3</v>
      </c>
      <c r="W38" s="62">
        <f t="shared" si="4"/>
        <v>1324.3</v>
      </c>
      <c r="X38" s="62">
        <f t="shared" si="5"/>
        <v>1324.3</v>
      </c>
      <c r="Y38" s="63">
        <f t="shared" si="8"/>
        <v>32</v>
      </c>
      <c r="Z38" s="64">
        <f t="shared" si="9"/>
        <v>32</v>
      </c>
      <c r="AA38" s="65"/>
      <c r="AB38" s="65"/>
      <c r="AC38" s="326">
        <v>68</v>
      </c>
      <c r="AD38" s="45">
        <v>62</v>
      </c>
      <c r="AE38" s="65"/>
      <c r="AF38" s="66"/>
      <c r="AG38" s="66"/>
      <c r="AH38" s="66"/>
      <c r="AI38" s="66"/>
      <c r="AJ38" s="66"/>
      <c r="AK38" s="67">
        <v>1970</v>
      </c>
      <c r="AL38" s="49">
        <f t="shared" si="10"/>
        <v>1507</v>
      </c>
      <c r="AM38" s="68">
        <v>182.7</v>
      </c>
      <c r="AN38" s="68"/>
      <c r="AO38" s="68"/>
      <c r="AP38" s="50">
        <f t="shared" si="11"/>
        <v>0</v>
      </c>
      <c r="AQ38" s="22">
        <v>5391</v>
      </c>
      <c r="AR38" s="263">
        <v>583</v>
      </c>
      <c r="AS38" s="264">
        <f t="shared" si="12"/>
        <v>72.76</v>
      </c>
      <c r="AU38" s="25"/>
      <c r="AV38" s="51"/>
    </row>
    <row r="39" spans="1:48" ht="13.5" customHeight="1" thickBot="1">
      <c r="A39" s="52">
        <v>26</v>
      </c>
      <c r="B39" s="265" t="s">
        <v>28</v>
      </c>
      <c r="C39" s="53" t="s">
        <v>268</v>
      </c>
      <c r="D39" s="262">
        <v>1007.9</v>
      </c>
      <c r="E39" s="54">
        <v>75.7</v>
      </c>
      <c r="F39" s="29">
        <f t="shared" si="6"/>
        <v>972</v>
      </c>
      <c r="G39" s="55"/>
      <c r="H39" s="22">
        <f t="shared" si="13"/>
        <v>664.8</v>
      </c>
      <c r="I39" s="45">
        <v>16</v>
      </c>
      <c r="J39" s="45">
        <v>664.8</v>
      </c>
      <c r="K39" s="45"/>
      <c r="L39" s="56"/>
      <c r="M39" s="57"/>
      <c r="N39" s="36">
        <f t="shared" si="7"/>
        <v>307.2</v>
      </c>
      <c r="O39" s="58">
        <v>7</v>
      </c>
      <c r="P39" s="59">
        <v>307.2</v>
      </c>
      <c r="Q39" s="59"/>
      <c r="R39" s="59"/>
      <c r="S39" s="60">
        <f t="shared" si="0"/>
        <v>0</v>
      </c>
      <c r="T39" s="61">
        <f t="shared" si="1"/>
        <v>972</v>
      </c>
      <c r="U39" s="62">
        <f t="shared" si="2"/>
        <v>972</v>
      </c>
      <c r="V39" s="62">
        <f t="shared" si="3"/>
        <v>972</v>
      </c>
      <c r="W39" s="62">
        <f t="shared" si="4"/>
        <v>972</v>
      </c>
      <c r="X39" s="62">
        <f t="shared" si="5"/>
        <v>972</v>
      </c>
      <c r="Y39" s="63">
        <f t="shared" si="8"/>
        <v>23</v>
      </c>
      <c r="Z39" s="64">
        <f t="shared" si="9"/>
        <v>23</v>
      </c>
      <c r="AA39" s="65"/>
      <c r="AB39" s="65"/>
      <c r="AC39" s="326">
        <v>52</v>
      </c>
      <c r="AD39" s="238">
        <v>52</v>
      </c>
      <c r="AE39" s="65"/>
      <c r="AF39" s="66"/>
      <c r="AG39" s="66"/>
      <c r="AH39" s="66"/>
      <c r="AI39" s="66"/>
      <c r="AJ39" s="66"/>
      <c r="AK39" s="67">
        <v>1967</v>
      </c>
      <c r="AL39" s="49">
        <f t="shared" si="10"/>
        <v>972</v>
      </c>
      <c r="AM39" s="68"/>
      <c r="AN39" s="68"/>
      <c r="AO39" s="68"/>
      <c r="AP39" s="50">
        <f t="shared" si="11"/>
        <v>0</v>
      </c>
      <c r="AQ39" s="22"/>
      <c r="AR39" s="263">
        <v>486</v>
      </c>
      <c r="AS39" s="264">
        <f t="shared" si="12"/>
        <v>55.64</v>
      </c>
      <c r="AU39" s="25"/>
      <c r="AV39" s="51"/>
    </row>
    <row r="40" spans="1:48" ht="13.5" thickBot="1">
      <c r="A40" s="26">
        <v>27</v>
      </c>
      <c r="B40" s="265" t="s">
        <v>248</v>
      </c>
      <c r="C40" s="53" t="s">
        <v>268</v>
      </c>
      <c r="D40" s="262">
        <v>968.7</v>
      </c>
      <c r="E40" s="54">
        <v>79.9</v>
      </c>
      <c r="F40" s="29">
        <f t="shared" si="6"/>
        <v>968.7</v>
      </c>
      <c r="G40" s="55"/>
      <c r="H40" s="22">
        <f>J40+K40+M40+L40</f>
        <v>805.3</v>
      </c>
      <c r="I40" s="45">
        <v>19</v>
      </c>
      <c r="J40" s="45">
        <v>716.8</v>
      </c>
      <c r="K40" s="45">
        <v>0</v>
      </c>
      <c r="L40" s="56">
        <f>'[6]Лист2'!$V$18</f>
        <v>45.7</v>
      </c>
      <c r="M40" s="57">
        <v>42.8</v>
      </c>
      <c r="N40" s="36">
        <f t="shared" si="7"/>
        <v>206.2</v>
      </c>
      <c r="O40" s="58">
        <v>5</v>
      </c>
      <c r="P40" s="59">
        <v>206.2</v>
      </c>
      <c r="Q40" s="59"/>
      <c r="R40" s="59"/>
      <c r="S40" s="60">
        <f t="shared" si="0"/>
        <v>0</v>
      </c>
      <c r="T40" s="61">
        <f t="shared" si="1"/>
        <v>968.7</v>
      </c>
      <c r="U40" s="62">
        <f t="shared" si="2"/>
        <v>968.7</v>
      </c>
      <c r="V40" s="62">
        <f t="shared" si="3"/>
        <v>968.7</v>
      </c>
      <c r="W40" s="62">
        <f t="shared" si="4"/>
        <v>968.7</v>
      </c>
      <c r="X40" s="62">
        <f t="shared" si="5"/>
        <v>968.7</v>
      </c>
      <c r="Y40" s="63">
        <f t="shared" si="8"/>
        <v>24</v>
      </c>
      <c r="Z40" s="64">
        <f t="shared" si="9"/>
        <v>24</v>
      </c>
      <c r="AA40" s="65"/>
      <c r="AB40" s="65"/>
      <c r="AC40" s="326">
        <v>47</v>
      </c>
      <c r="AD40" s="45">
        <v>53</v>
      </c>
      <c r="AE40" s="65"/>
      <c r="AF40" s="66"/>
      <c r="AG40" s="66"/>
      <c r="AH40" s="66"/>
      <c r="AI40" s="66"/>
      <c r="AJ40" s="66"/>
      <c r="AK40" s="67">
        <v>1967</v>
      </c>
      <c r="AL40" s="49">
        <f t="shared" si="10"/>
        <v>1153.1</v>
      </c>
      <c r="AM40" s="68">
        <f>152.4-10.8</f>
        <v>141.6</v>
      </c>
      <c r="AN40" s="68">
        <v>5.6</v>
      </c>
      <c r="AO40" s="68"/>
      <c r="AP40" s="50">
        <f t="shared" si="11"/>
        <v>42.8</v>
      </c>
      <c r="AQ40" s="22">
        <f>4044+4016</f>
        <v>8060</v>
      </c>
      <c r="AR40" s="263">
        <v>521</v>
      </c>
      <c r="AS40" s="264">
        <f t="shared" si="12"/>
        <v>50.29</v>
      </c>
      <c r="AU40" s="25"/>
      <c r="AV40" s="51"/>
    </row>
    <row r="41" spans="1:48" ht="13.5" thickBot="1">
      <c r="A41" s="26">
        <v>28</v>
      </c>
      <c r="B41" s="265" t="s">
        <v>29</v>
      </c>
      <c r="C41" s="53" t="s">
        <v>270</v>
      </c>
      <c r="D41" s="262">
        <v>1250.3</v>
      </c>
      <c r="E41" s="54">
        <v>127.7</v>
      </c>
      <c r="F41" s="29">
        <f t="shared" si="6"/>
        <v>1210.1</v>
      </c>
      <c r="G41" s="55"/>
      <c r="H41" s="22">
        <f t="shared" si="13"/>
        <v>686.2</v>
      </c>
      <c r="I41" s="45">
        <f>'[6]Лист2'!$K$29+'[6]Лист2'!$P$29+'[6]Лист2'!$S$29</f>
        <v>18</v>
      </c>
      <c r="J41" s="45">
        <f>'[6]Лист2'!$L$29</f>
        <v>289.6</v>
      </c>
      <c r="K41" s="45">
        <f>'[6]Лист2'!$Q$29</f>
        <v>354.9</v>
      </c>
      <c r="L41" s="56">
        <f>'[6]Лист2'!$V$29</f>
        <v>0</v>
      </c>
      <c r="M41" s="57">
        <v>41.7</v>
      </c>
      <c r="N41" s="36">
        <f t="shared" si="7"/>
        <v>565.6</v>
      </c>
      <c r="O41" s="58">
        <f>'[6]Лист2'!$F$29</f>
        <v>13</v>
      </c>
      <c r="P41" s="59">
        <f>'[8]Лист2'!$G$29</f>
        <v>565.6</v>
      </c>
      <c r="Q41" s="59"/>
      <c r="R41" s="59"/>
      <c r="S41" s="60">
        <f t="shared" si="0"/>
        <v>0</v>
      </c>
      <c r="T41" s="61">
        <f t="shared" si="1"/>
        <v>1210.1</v>
      </c>
      <c r="U41" s="62">
        <f t="shared" si="2"/>
        <v>1210.1</v>
      </c>
      <c r="V41" s="62">
        <f t="shared" si="3"/>
        <v>1210.1</v>
      </c>
      <c r="W41" s="62">
        <f t="shared" si="4"/>
        <v>1210.1</v>
      </c>
      <c r="X41" s="62">
        <f t="shared" si="5"/>
        <v>1210.1</v>
      </c>
      <c r="Y41" s="63">
        <f t="shared" si="8"/>
        <v>31</v>
      </c>
      <c r="Z41" s="64">
        <f t="shared" si="9"/>
        <v>31</v>
      </c>
      <c r="AA41" s="65"/>
      <c r="AB41" s="65"/>
      <c r="AC41" s="326">
        <v>72</v>
      </c>
      <c r="AD41" s="45">
        <v>74</v>
      </c>
      <c r="AE41" s="65"/>
      <c r="AF41" s="66"/>
      <c r="AG41" s="66"/>
      <c r="AH41" s="66"/>
      <c r="AI41" s="66"/>
      <c r="AJ41" s="66"/>
      <c r="AK41" s="67">
        <v>1970</v>
      </c>
      <c r="AL41" s="49">
        <f t="shared" si="10"/>
        <v>1368.4</v>
      </c>
      <c r="AM41" s="68">
        <v>116.6</v>
      </c>
      <c r="AN41" s="68">
        <v>5.2</v>
      </c>
      <c r="AO41" s="68"/>
      <c r="AP41" s="50">
        <f t="shared" si="11"/>
        <v>41.7</v>
      </c>
      <c r="AQ41" s="22">
        <v>5062</v>
      </c>
      <c r="AR41" s="263">
        <v>568</v>
      </c>
      <c r="AS41" s="264">
        <f t="shared" si="12"/>
        <v>77.04</v>
      </c>
      <c r="AU41" s="25"/>
      <c r="AV41" s="51"/>
    </row>
    <row r="42" spans="1:48" ht="13.5" thickBot="1">
      <c r="A42" s="52">
        <v>29</v>
      </c>
      <c r="B42" s="265" t="s">
        <v>30</v>
      </c>
      <c r="C42" s="53" t="s">
        <v>270</v>
      </c>
      <c r="D42" s="262">
        <v>1421</v>
      </c>
      <c r="E42" s="54">
        <v>171.6</v>
      </c>
      <c r="F42" s="29">
        <f t="shared" si="6"/>
        <v>1351.4</v>
      </c>
      <c r="G42" s="55"/>
      <c r="H42" s="22">
        <f t="shared" si="13"/>
        <v>387.1</v>
      </c>
      <c r="I42" s="45">
        <f>'[6]Лист2'!$K$23+'[6]Лист2'!$P$23+'[6]Лист2'!$S$23</f>
        <v>9</v>
      </c>
      <c r="J42" s="45">
        <f>'[6]Лист2'!$L$23</f>
        <v>184.3</v>
      </c>
      <c r="K42" s="45">
        <f>'[6]Лист2'!$Q$23</f>
        <v>159.7</v>
      </c>
      <c r="L42" s="56">
        <f>'[6]Лист2'!$V$23</f>
        <v>43.1</v>
      </c>
      <c r="M42" s="57"/>
      <c r="N42" s="36">
        <f t="shared" si="7"/>
        <v>1035.5</v>
      </c>
      <c r="O42" s="58">
        <f>'[6]Лист2'!$F$23</f>
        <v>20</v>
      </c>
      <c r="P42" s="59">
        <f>'[6]Лист2'!$G$23</f>
        <v>964.3</v>
      </c>
      <c r="Q42" s="59"/>
      <c r="R42" s="237">
        <v>71.2</v>
      </c>
      <c r="S42" s="60">
        <f t="shared" si="0"/>
        <v>71.2</v>
      </c>
      <c r="T42" s="61">
        <f t="shared" si="1"/>
        <v>1351.4</v>
      </c>
      <c r="U42" s="62">
        <f t="shared" si="2"/>
        <v>1351.4</v>
      </c>
      <c r="V42" s="62">
        <f t="shared" si="3"/>
        <v>1351.4</v>
      </c>
      <c r="W42" s="62">
        <f t="shared" si="4"/>
        <v>1351.4</v>
      </c>
      <c r="X42" s="62">
        <f t="shared" si="5"/>
        <v>1351.4</v>
      </c>
      <c r="Y42" s="63">
        <f t="shared" si="8"/>
        <v>29</v>
      </c>
      <c r="Z42" s="64">
        <f t="shared" si="9"/>
        <v>29</v>
      </c>
      <c r="AA42" s="65"/>
      <c r="AB42" s="65"/>
      <c r="AC42" s="326">
        <v>81</v>
      </c>
      <c r="AD42" s="45">
        <v>74</v>
      </c>
      <c r="AE42" s="65"/>
      <c r="AF42" s="66"/>
      <c r="AG42" s="66"/>
      <c r="AH42" s="66"/>
      <c r="AI42" s="66"/>
      <c r="AJ42" s="66"/>
      <c r="AK42" s="67">
        <v>1973</v>
      </c>
      <c r="AL42" s="49">
        <f t="shared" si="10"/>
        <v>1582.3</v>
      </c>
      <c r="AM42" s="68">
        <v>159.7</v>
      </c>
      <c r="AN42" s="68"/>
      <c r="AO42" s="68"/>
      <c r="AP42" s="50">
        <f t="shared" si="11"/>
        <v>71.2</v>
      </c>
      <c r="AQ42" s="22">
        <v>6572</v>
      </c>
      <c r="AR42" s="263">
        <v>584</v>
      </c>
      <c r="AS42" s="264">
        <f t="shared" si="12"/>
        <v>86.67</v>
      </c>
      <c r="AU42" s="25"/>
      <c r="AV42" s="51"/>
    </row>
    <row r="43" spans="1:48" ht="13.5" thickBot="1">
      <c r="A43" s="26">
        <v>30</v>
      </c>
      <c r="B43" s="265" t="s">
        <v>31</v>
      </c>
      <c r="C43" s="53" t="s">
        <v>270</v>
      </c>
      <c r="D43" s="262">
        <v>1270.3</v>
      </c>
      <c r="E43" s="54">
        <v>178.2</v>
      </c>
      <c r="F43" s="29">
        <f t="shared" si="6"/>
        <v>1271.4</v>
      </c>
      <c r="G43" s="55"/>
      <c r="H43" s="22">
        <f>J43+K43+M43+L43</f>
        <v>597.6</v>
      </c>
      <c r="I43" s="45">
        <v>15</v>
      </c>
      <c r="J43" s="45">
        <v>438.2</v>
      </c>
      <c r="K43" s="45">
        <v>159.4</v>
      </c>
      <c r="L43" s="56">
        <f>'[6]Лист2'!$V$19</f>
        <v>0</v>
      </c>
      <c r="M43" s="57"/>
      <c r="N43" s="36">
        <f>P43+Q43+R43</f>
        <v>673.8</v>
      </c>
      <c r="O43" s="58">
        <v>17</v>
      </c>
      <c r="P43" s="59">
        <v>673.8</v>
      </c>
      <c r="Q43" s="59"/>
      <c r="R43" s="59"/>
      <c r="S43" s="60">
        <f t="shared" si="0"/>
        <v>0</v>
      </c>
      <c r="T43" s="61">
        <f t="shared" si="1"/>
        <v>1271.4</v>
      </c>
      <c r="U43" s="62">
        <f t="shared" si="2"/>
        <v>1271.4</v>
      </c>
      <c r="V43" s="62">
        <f t="shared" si="3"/>
        <v>1271.4</v>
      </c>
      <c r="W43" s="62">
        <f t="shared" si="4"/>
        <v>1271.4</v>
      </c>
      <c r="X43" s="62">
        <f t="shared" si="5"/>
        <v>1271.4</v>
      </c>
      <c r="Y43" s="63">
        <f t="shared" si="8"/>
        <v>32</v>
      </c>
      <c r="Z43" s="64">
        <f t="shared" si="9"/>
        <v>32</v>
      </c>
      <c r="AA43" s="65"/>
      <c r="AB43" s="65"/>
      <c r="AC43" s="326">
        <v>58</v>
      </c>
      <c r="AD43" s="45">
        <v>68</v>
      </c>
      <c r="AE43" s="65"/>
      <c r="AF43" s="66"/>
      <c r="AG43" s="66"/>
      <c r="AH43" s="66"/>
      <c r="AI43" s="66"/>
      <c r="AJ43" s="66"/>
      <c r="AK43" s="67">
        <v>1967</v>
      </c>
      <c r="AL43" s="49">
        <f t="shared" si="10"/>
        <v>1419.9</v>
      </c>
      <c r="AM43" s="68">
        <v>148.5</v>
      </c>
      <c r="AN43" s="68"/>
      <c r="AO43" s="68"/>
      <c r="AP43" s="50">
        <f t="shared" si="11"/>
        <v>0</v>
      </c>
      <c r="AQ43" s="22">
        <v>5160</v>
      </c>
      <c r="AR43" s="263">
        <v>451</v>
      </c>
      <c r="AS43" s="264">
        <f t="shared" si="12"/>
        <v>62.06</v>
      </c>
      <c r="AU43" s="25"/>
      <c r="AV43" s="51"/>
    </row>
    <row r="44" spans="1:48" ht="13.5" thickBot="1">
      <c r="A44" s="26">
        <v>31</v>
      </c>
      <c r="B44" s="265" t="s">
        <v>249</v>
      </c>
      <c r="C44" s="53" t="s">
        <v>270</v>
      </c>
      <c r="D44" s="262">
        <v>1274.2</v>
      </c>
      <c r="E44" s="54">
        <v>106</v>
      </c>
      <c r="F44" s="29">
        <f t="shared" si="6"/>
        <v>952.4</v>
      </c>
      <c r="G44" s="55"/>
      <c r="H44" s="22">
        <f t="shared" si="13"/>
        <v>918.6</v>
      </c>
      <c r="I44" s="58">
        <v>21</v>
      </c>
      <c r="J44" s="74">
        <v>594.2</v>
      </c>
      <c r="K44" s="45">
        <v>0</v>
      </c>
      <c r="L44" s="56">
        <v>0</v>
      </c>
      <c r="M44" s="57">
        <v>324.4</v>
      </c>
      <c r="N44" s="36">
        <f>P44+Q44+R44</f>
        <v>358.2</v>
      </c>
      <c r="O44" s="58">
        <v>9</v>
      </c>
      <c r="P44" s="59">
        <v>358.2</v>
      </c>
      <c r="Q44" s="59"/>
      <c r="R44" s="59"/>
      <c r="S44" s="60">
        <f t="shared" si="0"/>
        <v>0</v>
      </c>
      <c r="T44" s="61">
        <f t="shared" si="1"/>
        <v>952.4</v>
      </c>
      <c r="U44" s="62">
        <f t="shared" si="2"/>
        <v>952.4</v>
      </c>
      <c r="V44" s="62">
        <f t="shared" si="3"/>
        <v>952.4</v>
      </c>
      <c r="W44" s="62">
        <f t="shared" si="4"/>
        <v>952.4</v>
      </c>
      <c r="X44" s="62">
        <f t="shared" si="5"/>
        <v>952.4</v>
      </c>
      <c r="Y44" s="63">
        <f t="shared" si="8"/>
        <v>30</v>
      </c>
      <c r="Z44" s="64">
        <f t="shared" si="9"/>
        <v>30</v>
      </c>
      <c r="AA44" s="65"/>
      <c r="AB44" s="65"/>
      <c r="AC44" s="326">
        <v>44</v>
      </c>
      <c r="AD44" s="45">
        <v>44</v>
      </c>
      <c r="AE44" s="65"/>
      <c r="AF44" s="66"/>
      <c r="AG44" s="66"/>
      <c r="AH44" s="66"/>
      <c r="AI44" s="66"/>
      <c r="AJ44" s="66"/>
      <c r="AK44" s="67">
        <v>1967</v>
      </c>
      <c r="AL44" s="49">
        <f t="shared" si="10"/>
        <v>1471.8</v>
      </c>
      <c r="AM44" s="68">
        <v>195</v>
      </c>
      <c r="AN44" s="68"/>
      <c r="AO44" s="68"/>
      <c r="AP44" s="50">
        <f t="shared" si="11"/>
        <v>324.4</v>
      </c>
      <c r="AQ44" s="22">
        <f>5560+5266</f>
        <v>10826</v>
      </c>
      <c r="AR44" s="263">
        <v>601</v>
      </c>
      <c r="AS44" s="264">
        <f t="shared" si="12"/>
        <v>47.08</v>
      </c>
      <c r="AU44" s="25"/>
      <c r="AV44" s="51"/>
    </row>
    <row r="45" spans="1:48" ht="13.5" thickBot="1">
      <c r="A45" s="52">
        <v>32</v>
      </c>
      <c r="B45" s="265" t="s">
        <v>32</v>
      </c>
      <c r="C45" s="53" t="s">
        <v>270</v>
      </c>
      <c r="D45" s="262">
        <v>1328.5</v>
      </c>
      <c r="E45" s="54">
        <v>106.5</v>
      </c>
      <c r="F45" s="29">
        <f t="shared" si="6"/>
        <v>796</v>
      </c>
      <c r="G45" s="55"/>
      <c r="H45" s="266">
        <f t="shared" si="13"/>
        <v>1229</v>
      </c>
      <c r="I45" s="45">
        <v>18</v>
      </c>
      <c r="J45" s="45">
        <v>667.85</v>
      </c>
      <c r="K45" s="45"/>
      <c r="L45" s="56"/>
      <c r="M45" s="57">
        <v>561.1</v>
      </c>
      <c r="N45" s="36">
        <f>P45+R45</f>
        <v>128.1</v>
      </c>
      <c r="O45" s="58">
        <v>4</v>
      </c>
      <c r="P45" s="59">
        <v>128.1</v>
      </c>
      <c r="Q45" s="59"/>
      <c r="R45" s="59"/>
      <c r="S45" s="60">
        <f t="shared" si="0"/>
        <v>0</v>
      </c>
      <c r="T45" s="61">
        <f t="shared" si="1"/>
        <v>796</v>
      </c>
      <c r="U45" s="62">
        <f t="shared" si="2"/>
        <v>796</v>
      </c>
      <c r="V45" s="62">
        <f t="shared" si="3"/>
        <v>796</v>
      </c>
      <c r="W45" s="62">
        <f t="shared" si="4"/>
        <v>796</v>
      </c>
      <c r="X45" s="62">
        <f t="shared" si="5"/>
        <v>796</v>
      </c>
      <c r="Y45" s="63">
        <f t="shared" si="8"/>
        <v>22</v>
      </c>
      <c r="Z45" s="64">
        <f t="shared" si="9"/>
        <v>22</v>
      </c>
      <c r="AA45" s="65"/>
      <c r="AB45" s="65"/>
      <c r="AC45" s="326">
        <v>49</v>
      </c>
      <c r="AD45" s="238">
        <v>50</v>
      </c>
      <c r="AE45" s="65"/>
      <c r="AF45" s="66"/>
      <c r="AG45" s="66"/>
      <c r="AH45" s="66"/>
      <c r="AI45" s="66"/>
      <c r="AJ45" s="66"/>
      <c r="AK45" s="67">
        <v>1968</v>
      </c>
      <c r="AL45" s="49">
        <f t="shared" si="10"/>
        <v>1357.1</v>
      </c>
      <c r="AM45" s="68"/>
      <c r="AN45" s="68"/>
      <c r="AO45" s="68"/>
      <c r="AP45" s="50">
        <f t="shared" si="11"/>
        <v>561.1</v>
      </c>
      <c r="AQ45" s="22"/>
      <c r="AR45" s="263">
        <v>558</v>
      </c>
      <c r="AS45" s="264">
        <f t="shared" si="12"/>
        <v>52.43</v>
      </c>
      <c r="AU45" s="51"/>
      <c r="AV45" s="243"/>
    </row>
    <row r="46" spans="1:48" ht="13.5" thickBot="1">
      <c r="A46" s="26">
        <v>33</v>
      </c>
      <c r="B46" s="265" t="s">
        <v>250</v>
      </c>
      <c r="C46" s="53" t="s">
        <v>270</v>
      </c>
      <c r="D46" s="262">
        <v>1241.6</v>
      </c>
      <c r="E46" s="54">
        <v>106.3</v>
      </c>
      <c r="F46" s="29">
        <f t="shared" si="6"/>
        <v>1191.8</v>
      </c>
      <c r="G46" s="55"/>
      <c r="H46" s="22">
        <f t="shared" si="13"/>
        <v>934.5</v>
      </c>
      <c r="I46" s="45">
        <v>22</v>
      </c>
      <c r="J46" s="45">
        <v>843.2</v>
      </c>
      <c r="K46" s="45"/>
      <c r="L46" s="56"/>
      <c r="M46" s="57">
        <v>91.3</v>
      </c>
      <c r="N46" s="36">
        <f t="shared" si="7"/>
        <v>348.6</v>
      </c>
      <c r="O46" s="58">
        <v>8</v>
      </c>
      <c r="P46" s="59">
        <v>348.6</v>
      </c>
      <c r="Q46" s="59"/>
      <c r="R46" s="59"/>
      <c r="S46" s="60">
        <f t="shared" si="0"/>
        <v>0</v>
      </c>
      <c r="T46" s="61">
        <f t="shared" si="1"/>
        <v>1191.8</v>
      </c>
      <c r="U46" s="62">
        <f t="shared" si="2"/>
        <v>1191.8</v>
      </c>
      <c r="V46" s="62">
        <f t="shared" si="3"/>
        <v>1191.8</v>
      </c>
      <c r="W46" s="62">
        <f t="shared" si="4"/>
        <v>1191.8</v>
      </c>
      <c r="X46" s="62">
        <f t="shared" si="5"/>
        <v>1191.8</v>
      </c>
      <c r="Y46" s="63">
        <f t="shared" si="8"/>
        <v>30</v>
      </c>
      <c r="Z46" s="64">
        <f t="shared" si="9"/>
        <v>30</v>
      </c>
      <c r="AA46" s="65"/>
      <c r="AB46" s="65"/>
      <c r="AC46" s="326">
        <v>53</v>
      </c>
      <c r="AD46" s="238">
        <v>53</v>
      </c>
      <c r="AE46" s="65"/>
      <c r="AF46" s="66"/>
      <c r="AG46" s="66"/>
      <c r="AH46" s="66"/>
      <c r="AI46" s="66"/>
      <c r="AJ46" s="66"/>
      <c r="AK46" s="67">
        <v>1967</v>
      </c>
      <c r="AL46" s="49">
        <f t="shared" si="10"/>
        <v>1283.1</v>
      </c>
      <c r="AM46" s="68"/>
      <c r="AN46" s="68"/>
      <c r="AO46" s="68"/>
      <c r="AP46" s="50">
        <f t="shared" si="11"/>
        <v>91.3</v>
      </c>
      <c r="AQ46" s="22"/>
      <c r="AR46" s="263">
        <v>864</v>
      </c>
      <c r="AS46" s="264">
        <f t="shared" si="12"/>
        <v>56.71</v>
      </c>
      <c r="AU46" s="25"/>
      <c r="AV46" s="51"/>
    </row>
    <row r="47" spans="1:49" s="76" customFormat="1" ht="13.5" thickBot="1">
      <c r="A47" s="26">
        <v>34</v>
      </c>
      <c r="B47" s="265" t="s">
        <v>251</v>
      </c>
      <c r="C47" s="53" t="s">
        <v>270</v>
      </c>
      <c r="D47" s="262">
        <v>1276</v>
      </c>
      <c r="E47" s="54">
        <v>109</v>
      </c>
      <c r="F47" s="29">
        <f t="shared" si="6"/>
        <v>1160.8</v>
      </c>
      <c r="G47" s="55"/>
      <c r="H47" s="22">
        <f t="shared" si="13"/>
        <v>1036.4</v>
      </c>
      <c r="I47" s="45">
        <v>24</v>
      </c>
      <c r="J47" s="45">
        <v>914</v>
      </c>
      <c r="K47" s="45"/>
      <c r="L47" s="56">
        <f>'[6]Лист2'!$V$39</f>
        <v>0</v>
      </c>
      <c r="M47" s="57">
        <v>122.4</v>
      </c>
      <c r="N47" s="36">
        <f t="shared" si="7"/>
        <v>246.8</v>
      </c>
      <c r="O47" s="58">
        <v>6</v>
      </c>
      <c r="P47" s="59">
        <v>246.8</v>
      </c>
      <c r="Q47" s="59"/>
      <c r="R47" s="59"/>
      <c r="S47" s="60">
        <f t="shared" si="0"/>
        <v>0</v>
      </c>
      <c r="T47" s="61">
        <f t="shared" si="1"/>
        <v>1160.8</v>
      </c>
      <c r="U47" s="62">
        <f t="shared" si="2"/>
        <v>1160.8</v>
      </c>
      <c r="V47" s="62">
        <f t="shared" si="3"/>
        <v>1160.8</v>
      </c>
      <c r="W47" s="62">
        <f t="shared" si="4"/>
        <v>1160.8</v>
      </c>
      <c r="X47" s="62">
        <f t="shared" si="5"/>
        <v>1160.8</v>
      </c>
      <c r="Y47" s="63">
        <f t="shared" si="8"/>
        <v>30</v>
      </c>
      <c r="Z47" s="64">
        <f t="shared" si="9"/>
        <v>30</v>
      </c>
      <c r="AA47" s="65"/>
      <c r="AB47" s="65"/>
      <c r="AC47" s="326">
        <v>67</v>
      </c>
      <c r="AD47" s="45">
        <v>56</v>
      </c>
      <c r="AE47" s="65"/>
      <c r="AF47" s="66"/>
      <c r="AG47" s="66"/>
      <c r="AH47" s="66"/>
      <c r="AI47" s="66"/>
      <c r="AJ47" s="66"/>
      <c r="AK47" s="67">
        <v>1967</v>
      </c>
      <c r="AL47" s="49">
        <f t="shared" si="10"/>
        <v>1478.6</v>
      </c>
      <c r="AM47" s="68">
        <v>195.4</v>
      </c>
      <c r="AN47" s="68"/>
      <c r="AO47" s="68"/>
      <c r="AP47" s="50">
        <f t="shared" si="11"/>
        <v>122.4</v>
      </c>
      <c r="AQ47" s="22">
        <f>5244+5108</f>
        <v>10352</v>
      </c>
      <c r="AR47" s="263">
        <v>819.5</v>
      </c>
      <c r="AS47" s="264">
        <f t="shared" si="12"/>
        <v>71.69</v>
      </c>
      <c r="AU47" s="25"/>
      <c r="AV47" s="51"/>
      <c r="AW47" s="7"/>
    </row>
    <row r="48" spans="1:48" ht="13.5" thickBot="1">
      <c r="A48" s="52">
        <v>35</v>
      </c>
      <c r="B48" s="265" t="s">
        <v>33</v>
      </c>
      <c r="C48" s="53" t="s">
        <v>271</v>
      </c>
      <c r="D48" s="262">
        <v>1565.4</v>
      </c>
      <c r="E48" s="54">
        <v>213.2</v>
      </c>
      <c r="F48" s="29">
        <f t="shared" si="6"/>
        <v>1355.3</v>
      </c>
      <c r="G48" s="55"/>
      <c r="H48" s="22">
        <f t="shared" si="13"/>
        <v>860.6</v>
      </c>
      <c r="I48" s="45">
        <f>'[6]Лист2'!$K$26+'[6]Лист2'!$P$26+'[6]Лист2'!$S$26</f>
        <v>21</v>
      </c>
      <c r="J48" s="45">
        <f>'[6]Лист2'!$L$26</f>
        <v>408.8</v>
      </c>
      <c r="K48" s="45">
        <v>432.5</v>
      </c>
      <c r="L48" s="56">
        <f>'[6]Лист2'!$V$26</f>
        <v>0</v>
      </c>
      <c r="M48" s="77">
        <v>19.3</v>
      </c>
      <c r="N48" s="36">
        <f t="shared" si="7"/>
        <v>703.2</v>
      </c>
      <c r="O48" s="58">
        <f>'[6]Лист2'!$F$26</f>
        <v>13</v>
      </c>
      <c r="P48" s="59">
        <v>514</v>
      </c>
      <c r="Q48" s="59"/>
      <c r="R48" s="59">
        <v>189.2</v>
      </c>
      <c r="S48" s="60">
        <f t="shared" si="0"/>
        <v>189.2</v>
      </c>
      <c r="T48" s="61">
        <f t="shared" si="1"/>
        <v>1355.3</v>
      </c>
      <c r="U48" s="62">
        <f t="shared" si="2"/>
        <v>1355.3</v>
      </c>
      <c r="V48" s="62">
        <f t="shared" si="3"/>
        <v>1355.3</v>
      </c>
      <c r="W48" s="62">
        <f t="shared" si="4"/>
        <v>1355.3</v>
      </c>
      <c r="X48" s="62">
        <f t="shared" si="5"/>
        <v>1355.3</v>
      </c>
      <c r="Y48" s="63">
        <f t="shared" si="8"/>
        <v>34</v>
      </c>
      <c r="Z48" s="64">
        <f t="shared" si="9"/>
        <v>34</v>
      </c>
      <c r="AA48" s="65"/>
      <c r="AB48" s="65"/>
      <c r="AC48" s="326">
        <v>69</v>
      </c>
      <c r="AD48" s="45">
        <v>55</v>
      </c>
      <c r="AE48" s="65"/>
      <c r="AF48" s="66"/>
      <c r="AG48" s="66"/>
      <c r="AH48" s="66"/>
      <c r="AI48" s="66"/>
      <c r="AJ48" s="66"/>
      <c r="AK48" s="67">
        <v>1971</v>
      </c>
      <c r="AL48" s="49">
        <f t="shared" si="10"/>
        <v>1735.5</v>
      </c>
      <c r="AM48" s="68">
        <v>171.7</v>
      </c>
      <c r="AN48" s="68"/>
      <c r="AO48" s="68"/>
      <c r="AP48" s="50">
        <f t="shared" si="11"/>
        <v>208.5</v>
      </c>
      <c r="AQ48" s="22">
        <v>6225</v>
      </c>
      <c r="AR48" s="263">
        <v>1377</v>
      </c>
      <c r="AS48" s="264">
        <f t="shared" si="12"/>
        <v>73.83</v>
      </c>
      <c r="AU48" s="25"/>
      <c r="AV48" s="51"/>
    </row>
    <row r="49" spans="1:48" ht="13.5" thickBot="1">
      <c r="A49" s="26">
        <v>36</v>
      </c>
      <c r="B49" s="265" t="s">
        <v>252</v>
      </c>
      <c r="C49" s="53" t="s">
        <v>270</v>
      </c>
      <c r="D49" s="262">
        <v>1274.9</v>
      </c>
      <c r="E49" s="54">
        <v>108.1</v>
      </c>
      <c r="F49" s="29">
        <f t="shared" si="6"/>
        <v>1191.8</v>
      </c>
      <c r="G49" s="55"/>
      <c r="H49" s="22">
        <f t="shared" si="13"/>
        <v>847</v>
      </c>
      <c r="I49" s="45">
        <v>21</v>
      </c>
      <c r="J49" s="45">
        <v>847</v>
      </c>
      <c r="K49" s="45"/>
      <c r="L49" s="56"/>
      <c r="M49" s="57"/>
      <c r="N49" s="36">
        <f t="shared" si="7"/>
        <v>430.3</v>
      </c>
      <c r="O49" s="58">
        <v>9</v>
      </c>
      <c r="P49" s="59">
        <v>344.8</v>
      </c>
      <c r="Q49" s="59"/>
      <c r="R49" s="59">
        <v>85.5</v>
      </c>
      <c r="S49" s="60">
        <f t="shared" si="0"/>
        <v>85.5</v>
      </c>
      <c r="T49" s="61">
        <f t="shared" si="1"/>
        <v>1191.8</v>
      </c>
      <c r="U49" s="62">
        <f t="shared" si="2"/>
        <v>1191.8</v>
      </c>
      <c r="V49" s="62">
        <f t="shared" si="3"/>
        <v>1191.8</v>
      </c>
      <c r="W49" s="62">
        <f t="shared" si="4"/>
        <v>1191.8</v>
      </c>
      <c r="X49" s="62">
        <f t="shared" si="5"/>
        <v>1191.8</v>
      </c>
      <c r="Y49" s="63">
        <f t="shared" si="8"/>
        <v>30</v>
      </c>
      <c r="Z49" s="64">
        <f t="shared" si="9"/>
        <v>30</v>
      </c>
      <c r="AA49" s="65"/>
      <c r="AB49" s="65"/>
      <c r="AC49" s="326">
        <v>54</v>
      </c>
      <c r="AD49" s="238">
        <v>54</v>
      </c>
      <c r="AE49" s="65"/>
      <c r="AF49" s="66"/>
      <c r="AG49" s="66"/>
      <c r="AH49" s="66"/>
      <c r="AI49" s="66"/>
      <c r="AJ49" s="66"/>
      <c r="AK49" s="67">
        <v>1968</v>
      </c>
      <c r="AL49" s="49">
        <f t="shared" si="10"/>
        <v>1277.3</v>
      </c>
      <c r="AM49" s="68"/>
      <c r="AN49" s="68"/>
      <c r="AO49" s="68"/>
      <c r="AP49" s="50">
        <f t="shared" si="11"/>
        <v>85.5</v>
      </c>
      <c r="AQ49" s="22"/>
      <c r="AR49" s="263">
        <v>627</v>
      </c>
      <c r="AS49" s="264">
        <f t="shared" si="12"/>
        <v>57.78</v>
      </c>
      <c r="AU49" s="25"/>
      <c r="AV49" s="51"/>
    </row>
    <row r="50" spans="1:49" s="76" customFormat="1" ht="13.5" thickBot="1">
      <c r="A50" s="26">
        <v>37</v>
      </c>
      <c r="B50" s="265" t="s">
        <v>253</v>
      </c>
      <c r="C50" s="53" t="s">
        <v>270</v>
      </c>
      <c r="D50" s="262">
        <v>1275.7</v>
      </c>
      <c r="E50" s="54">
        <v>106.9</v>
      </c>
      <c r="F50" s="29">
        <f t="shared" si="6"/>
        <v>1273</v>
      </c>
      <c r="G50" s="55"/>
      <c r="H50" s="22">
        <f t="shared" si="13"/>
        <v>984</v>
      </c>
      <c r="I50" s="45">
        <v>21</v>
      </c>
      <c r="J50" s="45">
        <v>984</v>
      </c>
      <c r="K50" s="45"/>
      <c r="L50" s="56"/>
      <c r="M50" s="78"/>
      <c r="N50" s="36">
        <f t="shared" si="7"/>
        <v>289</v>
      </c>
      <c r="O50" s="58">
        <v>7</v>
      </c>
      <c r="P50" s="59">
        <v>289</v>
      </c>
      <c r="Q50" s="59"/>
      <c r="R50" s="59"/>
      <c r="S50" s="60">
        <f t="shared" si="0"/>
        <v>0</v>
      </c>
      <c r="T50" s="61">
        <f t="shared" si="1"/>
        <v>1273</v>
      </c>
      <c r="U50" s="62">
        <f t="shared" si="2"/>
        <v>1273</v>
      </c>
      <c r="V50" s="62">
        <f t="shared" si="3"/>
        <v>1273</v>
      </c>
      <c r="W50" s="62">
        <f t="shared" si="4"/>
        <v>1273</v>
      </c>
      <c r="X50" s="62">
        <f t="shared" si="5"/>
        <v>1273</v>
      </c>
      <c r="Y50" s="63">
        <f t="shared" si="8"/>
        <v>28</v>
      </c>
      <c r="Z50" s="64">
        <f t="shared" si="9"/>
        <v>28</v>
      </c>
      <c r="AA50" s="65"/>
      <c r="AB50" s="65"/>
      <c r="AC50" s="326">
        <v>67</v>
      </c>
      <c r="AD50" s="45">
        <v>59</v>
      </c>
      <c r="AE50" s="65"/>
      <c r="AF50" s="66"/>
      <c r="AG50" s="66"/>
      <c r="AH50" s="66"/>
      <c r="AI50" s="66"/>
      <c r="AJ50" s="66"/>
      <c r="AK50" s="67">
        <v>1968</v>
      </c>
      <c r="AL50" s="49">
        <f t="shared" si="10"/>
        <v>1478.8</v>
      </c>
      <c r="AM50" s="68">
        <v>205.8</v>
      </c>
      <c r="AN50" s="68"/>
      <c r="AO50" s="68"/>
      <c r="AP50" s="50">
        <f t="shared" si="11"/>
        <v>0</v>
      </c>
      <c r="AQ50" s="22">
        <f>5109+5079</f>
        <v>10188</v>
      </c>
      <c r="AR50" s="263">
        <v>714</v>
      </c>
      <c r="AS50" s="264">
        <f t="shared" si="12"/>
        <v>71.69</v>
      </c>
      <c r="AU50" s="25"/>
      <c r="AV50" s="51"/>
      <c r="AW50" s="7"/>
    </row>
    <row r="51" spans="1:48" ht="13.5" thickBot="1">
      <c r="A51" s="52">
        <v>38</v>
      </c>
      <c r="B51" s="265" t="s">
        <v>34</v>
      </c>
      <c r="C51" s="53" t="s">
        <v>271</v>
      </c>
      <c r="D51" s="262">
        <v>1551.1</v>
      </c>
      <c r="E51" s="54">
        <v>181.8</v>
      </c>
      <c r="F51" s="29">
        <f t="shared" si="6"/>
        <v>1413.9</v>
      </c>
      <c r="G51" s="55"/>
      <c r="H51" s="22">
        <f t="shared" si="13"/>
        <v>1098.3</v>
      </c>
      <c r="I51" s="45">
        <f>'[6]Лист2'!$K$30+'[6]Лист2'!$P$30+'[6]Лист2'!$S$30</f>
        <v>25</v>
      </c>
      <c r="J51" s="45">
        <f>'[6]Лист2'!$L$30</f>
        <v>245.1</v>
      </c>
      <c r="K51" s="45">
        <f>'[6]Лист2'!$Q$30</f>
        <v>718.2</v>
      </c>
      <c r="L51" s="56">
        <f>'[6]Лист2'!$V$30</f>
        <v>30.6</v>
      </c>
      <c r="M51" s="57">
        <f>'[6]Лист2'!$X$30</f>
        <v>104.4</v>
      </c>
      <c r="N51" s="36">
        <f t="shared" si="7"/>
        <v>462</v>
      </c>
      <c r="O51" s="58">
        <f>'[6]Лист2'!$F$30</f>
        <v>11</v>
      </c>
      <c r="P51" s="59">
        <v>420</v>
      </c>
      <c r="Q51" s="59"/>
      <c r="R51" s="59">
        <v>42</v>
      </c>
      <c r="S51" s="60">
        <f t="shared" si="0"/>
        <v>42</v>
      </c>
      <c r="T51" s="61">
        <f t="shared" si="1"/>
        <v>1413.9</v>
      </c>
      <c r="U51" s="62">
        <f t="shared" si="2"/>
        <v>1413.9</v>
      </c>
      <c r="V51" s="62">
        <f t="shared" si="3"/>
        <v>1413.9</v>
      </c>
      <c r="W51" s="62">
        <f t="shared" si="4"/>
        <v>1413.9</v>
      </c>
      <c r="X51" s="62">
        <f t="shared" si="5"/>
        <v>1413.9</v>
      </c>
      <c r="Y51" s="63">
        <f t="shared" si="8"/>
        <v>36</v>
      </c>
      <c r="Z51" s="64">
        <f t="shared" si="9"/>
        <v>36</v>
      </c>
      <c r="AA51" s="65"/>
      <c r="AB51" s="65"/>
      <c r="AC51" s="326">
        <v>84</v>
      </c>
      <c r="AD51" s="45">
        <v>108</v>
      </c>
      <c r="AE51" s="65"/>
      <c r="AF51" s="66"/>
      <c r="AG51" s="66"/>
      <c r="AH51" s="66"/>
      <c r="AI51" s="66"/>
      <c r="AJ51" s="66"/>
      <c r="AK51" s="67">
        <v>1971</v>
      </c>
      <c r="AL51" s="49">
        <f t="shared" si="10"/>
        <v>1727.5</v>
      </c>
      <c r="AM51" s="68">
        <v>167.2</v>
      </c>
      <c r="AN51" s="68"/>
      <c r="AO51" s="68"/>
      <c r="AP51" s="50">
        <f t="shared" si="11"/>
        <v>146.4</v>
      </c>
      <c r="AQ51" s="22">
        <v>6459</v>
      </c>
      <c r="AR51" s="263">
        <v>426</v>
      </c>
      <c r="AS51" s="264">
        <f t="shared" si="12"/>
        <v>89.88</v>
      </c>
      <c r="AU51" s="25"/>
      <c r="AV51" s="51"/>
    </row>
    <row r="52" spans="1:48" ht="13.5" thickBot="1">
      <c r="A52" s="26">
        <v>39</v>
      </c>
      <c r="B52" s="265" t="s">
        <v>35</v>
      </c>
      <c r="C52" s="53" t="s">
        <v>222</v>
      </c>
      <c r="D52" s="262">
        <f>H52+N52</f>
        <v>337.6</v>
      </c>
      <c r="E52" s="54">
        <v>39.5</v>
      </c>
      <c r="F52" s="29">
        <f t="shared" si="6"/>
        <v>221.9</v>
      </c>
      <c r="G52" s="55"/>
      <c r="H52" s="22">
        <f t="shared" si="13"/>
        <v>38.5</v>
      </c>
      <c r="I52" s="45">
        <f>'[6]Лист2'!$K$41+'[6]Лист2'!$P$41+'[6]Лист2'!$S$41</f>
        <v>1</v>
      </c>
      <c r="J52" s="45">
        <f>'[8]Лист2'!$L$41</f>
        <v>0</v>
      </c>
      <c r="K52" s="45">
        <f>'[8]Лист2'!$Q$41</f>
        <v>38.5</v>
      </c>
      <c r="L52" s="56">
        <f>'[8]Лист2'!$V$41</f>
        <v>0</v>
      </c>
      <c r="M52" s="57"/>
      <c r="N52" s="36">
        <f t="shared" si="7"/>
        <v>299.1</v>
      </c>
      <c r="O52" s="58">
        <f>'[6]Лист2'!$F$41</f>
        <v>5</v>
      </c>
      <c r="P52" s="59">
        <f>'[6]Лист2'!$G$41</f>
        <v>183.4</v>
      </c>
      <c r="Q52" s="59"/>
      <c r="R52" s="59">
        <f>'[6]Лист2'!$X$41</f>
        <v>115.7</v>
      </c>
      <c r="S52" s="60">
        <f t="shared" si="0"/>
        <v>115.7</v>
      </c>
      <c r="T52" s="61">
        <f t="shared" si="1"/>
        <v>221.9</v>
      </c>
      <c r="U52" s="62">
        <f t="shared" si="2"/>
        <v>221.9</v>
      </c>
      <c r="V52" s="62">
        <f t="shared" si="3"/>
        <v>221.9</v>
      </c>
      <c r="W52" s="62">
        <f t="shared" si="4"/>
        <v>221.9</v>
      </c>
      <c r="X52" s="62">
        <f t="shared" si="5"/>
        <v>221.9</v>
      </c>
      <c r="Y52" s="63">
        <f t="shared" si="8"/>
        <v>6</v>
      </c>
      <c r="Z52" s="64">
        <f t="shared" si="9"/>
        <v>6</v>
      </c>
      <c r="AA52" s="65"/>
      <c r="AB52" s="65"/>
      <c r="AC52" s="326">
        <v>8</v>
      </c>
      <c r="AD52" s="73">
        <v>11</v>
      </c>
      <c r="AE52" s="65"/>
      <c r="AF52" s="66"/>
      <c r="AG52" s="66"/>
      <c r="AH52" s="66"/>
      <c r="AI52" s="66"/>
      <c r="AJ52" s="66"/>
      <c r="AK52" s="67">
        <v>1960</v>
      </c>
      <c r="AL52" s="49">
        <f t="shared" si="10"/>
        <v>373.8</v>
      </c>
      <c r="AM52" s="68">
        <v>36.2</v>
      </c>
      <c r="AN52" s="68"/>
      <c r="AO52" s="68"/>
      <c r="AP52" s="50">
        <f t="shared" si="11"/>
        <v>115.7</v>
      </c>
      <c r="AQ52" s="22">
        <v>1281</v>
      </c>
      <c r="AR52" s="263">
        <v>1096</v>
      </c>
      <c r="AS52" s="264">
        <f t="shared" si="12"/>
        <v>8.56</v>
      </c>
      <c r="AU52" s="25"/>
      <c r="AV52" s="51"/>
    </row>
    <row r="53" spans="1:48" ht="13.5" thickBot="1">
      <c r="A53" s="26">
        <v>40</v>
      </c>
      <c r="B53" s="265" t="s">
        <v>36</v>
      </c>
      <c r="C53" s="53" t="s">
        <v>270</v>
      </c>
      <c r="D53" s="262">
        <v>1593.3</v>
      </c>
      <c r="E53" s="54">
        <v>179.6</v>
      </c>
      <c r="F53" s="29">
        <f t="shared" si="6"/>
        <v>1600.9</v>
      </c>
      <c r="G53" s="55"/>
      <c r="H53" s="22">
        <f t="shared" si="13"/>
        <v>700.2</v>
      </c>
      <c r="I53" s="45">
        <f>'[6]Лист2'!$K$45+'[6]Лист2'!$P$45+'[6]Лист2'!$S$45</f>
        <v>14</v>
      </c>
      <c r="J53" s="45">
        <v>205.2</v>
      </c>
      <c r="K53" s="45">
        <f>'[6]Лист2'!$Q$45</f>
        <v>125.9</v>
      </c>
      <c r="L53" s="56">
        <f>'[6]Лист2'!$V$45</f>
        <v>0</v>
      </c>
      <c r="M53" s="78">
        <v>369.1</v>
      </c>
      <c r="N53" s="36">
        <f t="shared" si="7"/>
        <v>1269.8</v>
      </c>
      <c r="O53" s="58">
        <f>'[6]Лист2'!$F$45</f>
        <v>17</v>
      </c>
      <c r="P53" s="59">
        <f>'[6]Лист2'!$G$45</f>
        <v>1269.8</v>
      </c>
      <c r="Q53" s="59"/>
      <c r="R53" s="59"/>
      <c r="S53" s="60">
        <f t="shared" si="0"/>
        <v>0</v>
      </c>
      <c r="T53" s="61">
        <f t="shared" si="1"/>
        <v>1600.9</v>
      </c>
      <c r="U53" s="62">
        <f t="shared" si="2"/>
        <v>1600.9</v>
      </c>
      <c r="V53" s="62">
        <f t="shared" si="3"/>
        <v>1600.9</v>
      </c>
      <c r="W53" s="62">
        <f t="shared" si="4"/>
        <v>1600.9</v>
      </c>
      <c r="X53" s="62">
        <f t="shared" si="5"/>
        <v>1600.9</v>
      </c>
      <c r="Y53" s="63">
        <f t="shared" si="8"/>
        <v>31</v>
      </c>
      <c r="Z53" s="64">
        <f t="shared" si="9"/>
        <v>31</v>
      </c>
      <c r="AA53" s="65"/>
      <c r="AB53" s="65"/>
      <c r="AC53" s="326">
        <v>91</v>
      </c>
      <c r="AD53" s="45">
        <v>94</v>
      </c>
      <c r="AE53" s="65"/>
      <c r="AF53" s="66"/>
      <c r="AG53" s="66"/>
      <c r="AH53" s="66"/>
      <c r="AI53" s="66"/>
      <c r="AJ53" s="66"/>
      <c r="AK53" s="67">
        <v>1975</v>
      </c>
      <c r="AL53" s="49">
        <f t="shared" si="10"/>
        <v>2483.8</v>
      </c>
      <c r="AM53" s="68">
        <f>164.1+349.7</f>
        <v>513.8</v>
      </c>
      <c r="AN53" s="68"/>
      <c r="AO53" s="68"/>
      <c r="AP53" s="50">
        <f t="shared" si="11"/>
        <v>369.1</v>
      </c>
      <c r="AQ53" s="22">
        <v>7511</v>
      </c>
      <c r="AR53" s="263">
        <v>777</v>
      </c>
      <c r="AS53" s="264">
        <f t="shared" si="12"/>
        <v>97.37</v>
      </c>
      <c r="AU53" s="25"/>
      <c r="AV53" s="51"/>
    </row>
    <row r="54" spans="1:48" ht="13.5" thickBot="1">
      <c r="A54" s="52">
        <v>41</v>
      </c>
      <c r="B54" s="265" t="s">
        <v>37</v>
      </c>
      <c r="C54" s="53" t="s">
        <v>270</v>
      </c>
      <c r="D54" s="262">
        <v>1335.1</v>
      </c>
      <c r="E54" s="54">
        <v>94.2</v>
      </c>
      <c r="F54" s="29">
        <f t="shared" si="6"/>
        <v>1006.1</v>
      </c>
      <c r="G54" s="55"/>
      <c r="H54" s="22">
        <f t="shared" si="13"/>
        <v>697.7</v>
      </c>
      <c r="I54" s="45">
        <v>17</v>
      </c>
      <c r="J54" s="45">
        <v>697.7</v>
      </c>
      <c r="K54" s="45"/>
      <c r="L54" s="56"/>
      <c r="M54" s="57"/>
      <c r="N54" s="36">
        <f t="shared" si="7"/>
        <v>684.2</v>
      </c>
      <c r="O54" s="58">
        <v>8</v>
      </c>
      <c r="P54" s="59">
        <v>308.4</v>
      </c>
      <c r="Q54" s="59"/>
      <c r="R54" s="59">
        <v>375.8</v>
      </c>
      <c r="S54" s="60">
        <f t="shared" si="0"/>
        <v>375.8</v>
      </c>
      <c r="T54" s="61">
        <f t="shared" si="1"/>
        <v>1006.1</v>
      </c>
      <c r="U54" s="62">
        <f t="shared" si="2"/>
        <v>1006.1</v>
      </c>
      <c r="V54" s="62">
        <f t="shared" si="3"/>
        <v>1006.1</v>
      </c>
      <c r="W54" s="62">
        <f t="shared" si="4"/>
        <v>1006.1</v>
      </c>
      <c r="X54" s="62">
        <f t="shared" si="5"/>
        <v>1006.1</v>
      </c>
      <c r="Y54" s="63">
        <f t="shared" si="8"/>
        <v>25</v>
      </c>
      <c r="Z54" s="64">
        <f t="shared" si="9"/>
        <v>25</v>
      </c>
      <c r="AA54" s="65"/>
      <c r="AB54" s="65"/>
      <c r="AC54" s="326">
        <v>42</v>
      </c>
      <c r="AD54" s="238">
        <v>42</v>
      </c>
      <c r="AE54" s="65"/>
      <c r="AF54" s="66"/>
      <c r="AG54" s="66"/>
      <c r="AH54" s="66"/>
      <c r="AI54" s="66"/>
      <c r="AJ54" s="66"/>
      <c r="AK54" s="67">
        <v>1969</v>
      </c>
      <c r="AL54" s="49">
        <f t="shared" si="10"/>
        <v>1381.9</v>
      </c>
      <c r="AM54" s="68"/>
      <c r="AN54" s="68"/>
      <c r="AO54" s="68"/>
      <c r="AP54" s="50">
        <f t="shared" si="11"/>
        <v>375.8</v>
      </c>
      <c r="AQ54" s="22"/>
      <c r="AR54" s="263">
        <v>498</v>
      </c>
      <c r="AS54" s="264">
        <f t="shared" si="12"/>
        <v>44.94</v>
      </c>
      <c r="AU54" s="25"/>
      <c r="AV54" s="51"/>
    </row>
    <row r="55" spans="1:49" s="76" customFormat="1" ht="13.5" thickBot="1">
      <c r="A55" s="26">
        <v>42</v>
      </c>
      <c r="B55" s="265" t="s">
        <v>254</v>
      </c>
      <c r="C55" s="53" t="s">
        <v>270</v>
      </c>
      <c r="D55" s="262">
        <v>1295.5</v>
      </c>
      <c r="E55" s="54">
        <v>107.8</v>
      </c>
      <c r="F55" s="29">
        <f t="shared" si="6"/>
        <v>1308.6</v>
      </c>
      <c r="G55" s="55"/>
      <c r="H55" s="22">
        <f t="shared" si="13"/>
        <v>937.1</v>
      </c>
      <c r="I55" s="45">
        <v>20</v>
      </c>
      <c r="J55" s="45">
        <v>937.1</v>
      </c>
      <c r="K55" s="45"/>
      <c r="L55" s="56"/>
      <c r="M55" s="57"/>
      <c r="N55" s="36">
        <f t="shared" si="7"/>
        <v>459.2</v>
      </c>
      <c r="O55" s="58">
        <v>10</v>
      </c>
      <c r="P55" s="59">
        <v>371.5</v>
      </c>
      <c r="Q55" s="59"/>
      <c r="R55" s="59">
        <v>87.7</v>
      </c>
      <c r="S55" s="60">
        <f t="shared" si="0"/>
        <v>87.7</v>
      </c>
      <c r="T55" s="61">
        <f t="shared" si="1"/>
        <v>1308.6</v>
      </c>
      <c r="U55" s="62">
        <f t="shared" si="2"/>
        <v>1308.6</v>
      </c>
      <c r="V55" s="62">
        <f t="shared" si="3"/>
        <v>1308.6</v>
      </c>
      <c r="W55" s="62">
        <f t="shared" si="4"/>
        <v>1308.6</v>
      </c>
      <c r="X55" s="62">
        <f t="shared" si="5"/>
        <v>1308.6</v>
      </c>
      <c r="Y55" s="63">
        <f t="shared" si="8"/>
        <v>30</v>
      </c>
      <c r="Z55" s="64">
        <f t="shared" si="9"/>
        <v>30</v>
      </c>
      <c r="AA55" s="65"/>
      <c r="AB55" s="65"/>
      <c r="AC55" s="326">
        <v>52</v>
      </c>
      <c r="AD55" s="45">
        <v>48</v>
      </c>
      <c r="AE55" s="65"/>
      <c r="AF55" s="66"/>
      <c r="AG55" s="66"/>
      <c r="AH55" s="66"/>
      <c r="AI55" s="66"/>
      <c r="AJ55" s="66"/>
      <c r="AK55" s="67">
        <v>1969</v>
      </c>
      <c r="AL55" s="49">
        <f t="shared" si="10"/>
        <v>1601.7</v>
      </c>
      <c r="AM55" s="68">
        <v>205.4</v>
      </c>
      <c r="AN55" s="68"/>
      <c r="AO55" s="68"/>
      <c r="AP55" s="50">
        <f t="shared" si="11"/>
        <v>87.7</v>
      </c>
      <c r="AQ55" s="22">
        <f>5031+4944</f>
        <v>9975</v>
      </c>
      <c r="AR55" s="263">
        <v>478.2</v>
      </c>
      <c r="AS55" s="264">
        <f t="shared" si="12"/>
        <v>55.64</v>
      </c>
      <c r="AU55" s="25"/>
      <c r="AV55" s="51"/>
      <c r="AW55" s="7"/>
    </row>
    <row r="56" spans="1:48" ht="13.5" thickBot="1">
      <c r="A56" s="26">
        <v>43</v>
      </c>
      <c r="B56" s="265" t="s">
        <v>38</v>
      </c>
      <c r="C56" s="53" t="s">
        <v>220</v>
      </c>
      <c r="D56" s="262">
        <v>1934.1</v>
      </c>
      <c r="E56" s="54">
        <v>210.7</v>
      </c>
      <c r="F56" s="29">
        <f t="shared" si="6"/>
        <v>1569.7</v>
      </c>
      <c r="G56" s="55"/>
      <c r="H56" s="22">
        <f t="shared" si="13"/>
        <v>878</v>
      </c>
      <c r="I56" s="45">
        <f>'[6]Лист2'!$K$20+'[6]Лист2'!$P$20+'[6]Лист2'!$S$20</f>
        <v>18</v>
      </c>
      <c r="J56" s="45">
        <f>'[6]Лист2'!$L$20</f>
        <v>628.4</v>
      </c>
      <c r="K56" s="45">
        <f>'[6]Лист2'!$Q$20</f>
        <v>139.6</v>
      </c>
      <c r="L56" s="56">
        <f>'[6]Лист2'!$V$20</f>
        <v>110</v>
      </c>
      <c r="M56" s="57"/>
      <c r="N56" s="36">
        <f t="shared" si="7"/>
        <v>1061.6</v>
      </c>
      <c r="O56" s="58">
        <f>'[6]Лист2'!$F$20</f>
        <v>14</v>
      </c>
      <c r="P56" s="59">
        <f>'[6]Лист2'!$G$20</f>
        <v>691.7</v>
      </c>
      <c r="Q56" s="59"/>
      <c r="R56" s="79">
        <f>'[6]Лист2'!$X$20</f>
        <v>369.9</v>
      </c>
      <c r="S56" s="60">
        <f t="shared" si="0"/>
        <v>369.9</v>
      </c>
      <c r="T56" s="61">
        <f t="shared" si="1"/>
        <v>1569.7</v>
      </c>
      <c r="U56" s="62">
        <f t="shared" si="2"/>
        <v>1569.7</v>
      </c>
      <c r="V56" s="62">
        <f t="shared" si="3"/>
        <v>1569.7</v>
      </c>
      <c r="W56" s="62">
        <f t="shared" si="4"/>
        <v>1569.7</v>
      </c>
      <c r="X56" s="62">
        <f t="shared" si="5"/>
        <v>1569.7</v>
      </c>
      <c r="Y56" s="63">
        <f t="shared" si="8"/>
        <v>32</v>
      </c>
      <c r="Z56" s="64">
        <f t="shared" si="9"/>
        <v>32</v>
      </c>
      <c r="AA56" s="65"/>
      <c r="AB56" s="65"/>
      <c r="AC56" s="326">
        <v>86</v>
      </c>
      <c r="AD56" s="45">
        <v>91</v>
      </c>
      <c r="AE56" s="65"/>
      <c r="AF56" s="66"/>
      <c r="AG56" s="66"/>
      <c r="AH56" s="66"/>
      <c r="AI56" s="66"/>
      <c r="AJ56" s="66"/>
      <c r="AK56" s="67">
        <v>1976</v>
      </c>
      <c r="AL56" s="49">
        <f t="shared" si="10"/>
        <v>2132.1</v>
      </c>
      <c r="AM56" s="68">
        <v>192.5</v>
      </c>
      <c r="AN56" s="68"/>
      <c r="AO56" s="68"/>
      <c r="AP56" s="50">
        <f t="shared" si="11"/>
        <v>369.9</v>
      </c>
      <c r="AQ56" s="22">
        <v>8259</v>
      </c>
      <c r="AR56" s="263">
        <v>623</v>
      </c>
      <c r="AS56" s="264">
        <f t="shared" si="12"/>
        <v>92.02</v>
      </c>
      <c r="AU56" s="25"/>
      <c r="AV56" s="51"/>
    </row>
    <row r="57" spans="1:48" ht="13.5" thickBot="1">
      <c r="A57" s="52">
        <v>44</v>
      </c>
      <c r="B57" s="265" t="s">
        <v>39</v>
      </c>
      <c r="C57" s="53" t="s">
        <v>220</v>
      </c>
      <c r="D57" s="262">
        <v>1920.6</v>
      </c>
      <c r="E57" s="54">
        <v>257.5</v>
      </c>
      <c r="F57" s="29">
        <f t="shared" si="6"/>
        <v>1539.9</v>
      </c>
      <c r="G57" s="55"/>
      <c r="H57" s="22">
        <f t="shared" si="13"/>
        <v>1228.6</v>
      </c>
      <c r="I57" s="45">
        <v>24</v>
      </c>
      <c r="J57" s="45">
        <v>1228.6</v>
      </c>
      <c r="K57" s="45"/>
      <c r="L57" s="56"/>
      <c r="M57" s="57"/>
      <c r="N57" s="36">
        <f t="shared" si="7"/>
        <v>660</v>
      </c>
      <c r="O57" s="58">
        <v>6</v>
      </c>
      <c r="P57" s="59">
        <v>311.3</v>
      </c>
      <c r="Q57" s="59"/>
      <c r="R57" s="79">
        <v>348.7</v>
      </c>
      <c r="S57" s="60">
        <f t="shared" si="0"/>
        <v>348.7</v>
      </c>
      <c r="T57" s="61">
        <f t="shared" si="1"/>
        <v>1539.9</v>
      </c>
      <c r="U57" s="62">
        <f t="shared" si="2"/>
        <v>1539.9</v>
      </c>
      <c r="V57" s="62">
        <f t="shared" si="3"/>
        <v>1539.9</v>
      </c>
      <c r="W57" s="62">
        <f t="shared" si="4"/>
        <v>1539.9</v>
      </c>
      <c r="X57" s="62">
        <f t="shared" si="5"/>
        <v>1539.9</v>
      </c>
      <c r="Y57" s="63">
        <f t="shared" si="8"/>
        <v>30</v>
      </c>
      <c r="Z57" s="64">
        <f t="shared" si="9"/>
        <v>30</v>
      </c>
      <c r="AA57" s="65"/>
      <c r="AB57" s="65"/>
      <c r="AC57" s="326">
        <v>63</v>
      </c>
      <c r="AD57" s="238">
        <v>63</v>
      </c>
      <c r="AE57" s="65"/>
      <c r="AF57" s="66"/>
      <c r="AG57" s="66"/>
      <c r="AH57" s="66"/>
      <c r="AI57" s="66"/>
      <c r="AJ57" s="66"/>
      <c r="AK57" s="67">
        <v>1973</v>
      </c>
      <c r="AL57" s="49">
        <f t="shared" si="10"/>
        <v>1888.6</v>
      </c>
      <c r="AM57" s="68"/>
      <c r="AN57" s="68"/>
      <c r="AO57" s="68"/>
      <c r="AP57" s="50">
        <f t="shared" si="11"/>
        <v>348.7</v>
      </c>
      <c r="AQ57" s="22"/>
      <c r="AR57" s="263">
        <v>366</v>
      </c>
      <c r="AS57" s="264">
        <f t="shared" si="12"/>
        <v>67.41</v>
      </c>
      <c r="AU57" s="25"/>
      <c r="AV57" s="51"/>
    </row>
    <row r="58" spans="1:48" ht="13.5" thickBot="1">
      <c r="A58" s="26">
        <v>45</v>
      </c>
      <c r="B58" s="265" t="s">
        <v>255</v>
      </c>
      <c r="C58" s="53" t="s">
        <v>220</v>
      </c>
      <c r="D58" s="262">
        <v>1872.1</v>
      </c>
      <c r="E58" s="54">
        <v>246.6</v>
      </c>
      <c r="F58" s="29">
        <f t="shared" si="6"/>
        <v>1557</v>
      </c>
      <c r="G58" s="55"/>
      <c r="H58" s="22">
        <f t="shared" si="13"/>
        <v>1245.7</v>
      </c>
      <c r="I58" s="45">
        <v>22</v>
      </c>
      <c r="J58" s="45">
        <v>1245.7</v>
      </c>
      <c r="K58" s="45"/>
      <c r="L58" s="56"/>
      <c r="M58" s="57"/>
      <c r="N58" s="36">
        <f t="shared" si="7"/>
        <v>701.2</v>
      </c>
      <c r="O58" s="58">
        <v>8</v>
      </c>
      <c r="P58" s="59">
        <v>311.3</v>
      </c>
      <c r="Q58" s="59"/>
      <c r="R58" s="79">
        <v>389.9</v>
      </c>
      <c r="S58" s="60">
        <f t="shared" si="0"/>
        <v>389.9</v>
      </c>
      <c r="T58" s="61">
        <f t="shared" si="1"/>
        <v>1557</v>
      </c>
      <c r="U58" s="62">
        <f t="shared" si="2"/>
        <v>1557</v>
      </c>
      <c r="V58" s="62">
        <f t="shared" si="3"/>
        <v>1557</v>
      </c>
      <c r="W58" s="62">
        <f t="shared" si="4"/>
        <v>1557</v>
      </c>
      <c r="X58" s="62">
        <f t="shared" si="5"/>
        <v>1557</v>
      </c>
      <c r="Y58" s="63">
        <f t="shared" si="8"/>
        <v>30</v>
      </c>
      <c r="Z58" s="64">
        <f t="shared" si="9"/>
        <v>30</v>
      </c>
      <c r="AA58" s="65"/>
      <c r="AB58" s="65"/>
      <c r="AC58" s="326">
        <v>89</v>
      </c>
      <c r="AD58" s="45">
        <v>74</v>
      </c>
      <c r="AE58" s="65"/>
      <c r="AF58" s="66"/>
      <c r="AG58" s="66"/>
      <c r="AH58" s="66"/>
      <c r="AI58" s="66"/>
      <c r="AJ58" s="66"/>
      <c r="AK58" s="67">
        <v>1973</v>
      </c>
      <c r="AL58" s="49">
        <f t="shared" si="10"/>
        <v>2411.2</v>
      </c>
      <c r="AM58" s="68">
        <v>464.3</v>
      </c>
      <c r="AN58" s="68"/>
      <c r="AO58" s="68"/>
      <c r="AP58" s="50">
        <f t="shared" si="11"/>
        <v>389.9</v>
      </c>
      <c r="AQ58" s="22">
        <f>7357+7366</f>
        <v>14723</v>
      </c>
      <c r="AR58" s="263">
        <v>376.8</v>
      </c>
      <c r="AS58" s="264">
        <f t="shared" si="12"/>
        <v>95.23</v>
      </c>
      <c r="AU58" s="25"/>
      <c r="AV58" s="51"/>
    </row>
    <row r="59" spans="1:48" ht="13.5" thickBot="1">
      <c r="A59" s="26">
        <v>46</v>
      </c>
      <c r="B59" s="265" t="s">
        <v>40</v>
      </c>
      <c r="C59" s="53" t="s">
        <v>220</v>
      </c>
      <c r="D59" s="262">
        <v>3969.7</v>
      </c>
      <c r="E59" s="54">
        <v>459.5</v>
      </c>
      <c r="F59" s="29">
        <f t="shared" si="6"/>
        <v>3259.6</v>
      </c>
      <c r="G59" s="55"/>
      <c r="H59" s="22">
        <f t="shared" si="13"/>
        <v>2252.3</v>
      </c>
      <c r="I59" s="45">
        <f>'[6]Лист2'!$K$43+'[6]Лист2'!$P$43+'[6]Лист2'!$S$43</f>
        <v>46</v>
      </c>
      <c r="J59" s="45">
        <f>'[6]Лист2'!$L$43</f>
        <v>1631.2</v>
      </c>
      <c r="K59" s="45">
        <f>'[6]Лист2'!$Q$43</f>
        <v>546.2</v>
      </c>
      <c r="L59" s="56">
        <f>'[6]Лист2'!$V$43</f>
        <v>74.9</v>
      </c>
      <c r="M59" s="57"/>
      <c r="N59" s="36">
        <f t="shared" si="7"/>
        <v>1779</v>
      </c>
      <c r="O59" s="58">
        <f>'[6]Лист2'!$F$43</f>
        <v>18</v>
      </c>
      <c r="P59" s="59">
        <f>'[6]Лист2'!$G$43</f>
        <v>1007.3</v>
      </c>
      <c r="Q59" s="59"/>
      <c r="R59" s="239">
        <v>771.7</v>
      </c>
      <c r="S59" s="60">
        <f t="shared" si="0"/>
        <v>771.7</v>
      </c>
      <c r="T59" s="61">
        <f t="shared" si="1"/>
        <v>3259.6</v>
      </c>
      <c r="U59" s="62">
        <f t="shared" si="2"/>
        <v>3259.6</v>
      </c>
      <c r="V59" s="62">
        <f t="shared" si="3"/>
        <v>3259.6</v>
      </c>
      <c r="W59" s="62">
        <f t="shared" si="4"/>
        <v>3259.6</v>
      </c>
      <c r="X59" s="62">
        <f t="shared" si="5"/>
        <v>3259.6</v>
      </c>
      <c r="Y59" s="63">
        <f t="shared" si="8"/>
        <v>64</v>
      </c>
      <c r="Z59" s="64">
        <f t="shared" si="9"/>
        <v>64</v>
      </c>
      <c r="AA59" s="65"/>
      <c r="AB59" s="65"/>
      <c r="AC59" s="326">
        <v>153</v>
      </c>
      <c r="AD59" s="45">
        <v>138</v>
      </c>
      <c r="AE59" s="65"/>
      <c r="AF59" s="66"/>
      <c r="AG59" s="66"/>
      <c r="AH59" s="66"/>
      <c r="AI59" s="66"/>
      <c r="AJ59" s="66"/>
      <c r="AK59" s="67">
        <v>1978</v>
      </c>
      <c r="AL59" s="49">
        <f t="shared" si="10"/>
        <v>4470.1</v>
      </c>
      <c r="AM59" s="68">
        <v>438.8</v>
      </c>
      <c r="AN59" s="68">
        <v>21.2</v>
      </c>
      <c r="AO59" s="68"/>
      <c r="AP59" s="50">
        <f t="shared" si="11"/>
        <v>771.7</v>
      </c>
      <c r="AQ59" s="22">
        <v>17234</v>
      </c>
      <c r="AR59" s="263">
        <v>2416</v>
      </c>
      <c r="AS59" s="264">
        <f t="shared" si="12"/>
        <v>163.71</v>
      </c>
      <c r="AU59" s="25"/>
      <c r="AV59" s="51"/>
    </row>
    <row r="60" spans="1:48" ht="13.5" thickBot="1">
      <c r="A60" s="52">
        <v>47</v>
      </c>
      <c r="B60" s="265" t="s">
        <v>41</v>
      </c>
      <c r="C60" s="53" t="s">
        <v>220</v>
      </c>
      <c r="D60" s="262">
        <v>1914.7</v>
      </c>
      <c r="E60" s="54">
        <v>243.1</v>
      </c>
      <c r="F60" s="29">
        <f t="shared" si="6"/>
        <v>1554.1</v>
      </c>
      <c r="G60" s="55"/>
      <c r="H60" s="22">
        <f t="shared" si="13"/>
        <v>1321.7</v>
      </c>
      <c r="I60" s="45">
        <f>'[8]Лист2'!$K$24+'[8]Лист2'!$P$24+'[8]Лист2'!$S$24</f>
        <v>27</v>
      </c>
      <c r="J60" s="45">
        <f>'[8]Лист2'!$L$24</f>
        <v>545.6</v>
      </c>
      <c r="K60" s="45">
        <f>'[8]Лист2'!$Q$24</f>
        <v>654</v>
      </c>
      <c r="L60" s="56">
        <f>'[8]Лист2'!$V$24</f>
        <v>122.1</v>
      </c>
      <c r="M60" s="57"/>
      <c r="N60" s="36">
        <f t="shared" si="7"/>
        <v>598.2</v>
      </c>
      <c r="O60" s="58">
        <f>'[6]Лист2'!$F$24</f>
        <v>5</v>
      </c>
      <c r="P60" s="59">
        <v>232.4</v>
      </c>
      <c r="Q60" s="59"/>
      <c r="R60" s="237">
        <v>365.8</v>
      </c>
      <c r="S60" s="60">
        <f t="shared" si="0"/>
        <v>365.8</v>
      </c>
      <c r="T60" s="61">
        <f t="shared" si="1"/>
        <v>1554.1</v>
      </c>
      <c r="U60" s="62">
        <f t="shared" si="2"/>
        <v>1554.1</v>
      </c>
      <c r="V60" s="62">
        <f t="shared" si="3"/>
        <v>1554.1</v>
      </c>
      <c r="W60" s="62">
        <f t="shared" si="4"/>
        <v>1554.1</v>
      </c>
      <c r="X60" s="62">
        <f t="shared" si="5"/>
        <v>1554.1</v>
      </c>
      <c r="Y60" s="63">
        <v>31</v>
      </c>
      <c r="Z60" s="64">
        <f t="shared" si="9"/>
        <v>31</v>
      </c>
      <c r="AA60" s="65"/>
      <c r="AB60" s="65"/>
      <c r="AC60" s="326">
        <v>70</v>
      </c>
      <c r="AD60" s="45">
        <v>59</v>
      </c>
      <c r="AE60" s="65"/>
      <c r="AF60" s="66"/>
      <c r="AG60" s="66"/>
      <c r="AH60" s="66"/>
      <c r="AI60" s="66"/>
      <c r="AJ60" s="66"/>
      <c r="AK60" s="67">
        <v>1974</v>
      </c>
      <c r="AL60" s="49">
        <f t="shared" si="10"/>
        <v>2143.1</v>
      </c>
      <c r="AM60" s="68">
        <v>223.2</v>
      </c>
      <c r="AN60" s="68"/>
      <c r="AO60" s="68"/>
      <c r="AP60" s="50">
        <f t="shared" si="11"/>
        <v>365.8</v>
      </c>
      <c r="AQ60" s="22">
        <v>7269</v>
      </c>
      <c r="AR60" s="263">
        <v>814</v>
      </c>
      <c r="AS60" s="264">
        <f t="shared" si="12"/>
        <v>74.9</v>
      </c>
      <c r="AU60" s="25"/>
      <c r="AV60" s="51"/>
    </row>
    <row r="61" spans="1:48" ht="13.5" thickBot="1">
      <c r="A61" s="26">
        <v>48</v>
      </c>
      <c r="B61" s="265" t="s">
        <v>42</v>
      </c>
      <c r="C61" s="53" t="s">
        <v>220</v>
      </c>
      <c r="D61" s="262">
        <v>1933.2</v>
      </c>
      <c r="E61" s="54">
        <v>251</v>
      </c>
      <c r="F61" s="29">
        <f t="shared" si="6"/>
        <v>1936.9</v>
      </c>
      <c r="G61" s="55"/>
      <c r="H61" s="22">
        <f t="shared" si="13"/>
        <v>1384.7</v>
      </c>
      <c r="I61" s="45">
        <f>'[6]Лист2'!$K$31+'[6]Лист2'!$P$31+'[6]Лист2'!$S$31</f>
        <v>27</v>
      </c>
      <c r="J61" s="45">
        <f>'[6]Лист2'!$L$31</f>
        <v>899.4</v>
      </c>
      <c r="K61" s="45">
        <v>485.3</v>
      </c>
      <c r="L61" s="56">
        <f>'[6]Лист2'!$V$31</f>
        <v>0</v>
      </c>
      <c r="M61" s="57"/>
      <c r="N61" s="36">
        <f t="shared" si="7"/>
        <v>552.2</v>
      </c>
      <c r="O61" s="58">
        <f>'[6]Лист2'!$F$31</f>
        <v>11</v>
      </c>
      <c r="P61" s="59">
        <f>'[6]Лист2'!$G$31</f>
        <v>552.2</v>
      </c>
      <c r="Q61" s="59"/>
      <c r="R61" s="59"/>
      <c r="S61" s="60">
        <f t="shared" si="0"/>
        <v>0</v>
      </c>
      <c r="T61" s="61">
        <f t="shared" si="1"/>
        <v>1936.9</v>
      </c>
      <c r="U61" s="62">
        <f t="shared" si="2"/>
        <v>1936.9</v>
      </c>
      <c r="V61" s="62">
        <f t="shared" si="3"/>
        <v>1936.9</v>
      </c>
      <c r="W61" s="62">
        <f t="shared" si="4"/>
        <v>1936.9</v>
      </c>
      <c r="X61" s="62">
        <f t="shared" si="5"/>
        <v>1936.9</v>
      </c>
      <c r="Y61" s="63">
        <f t="shared" si="8"/>
        <v>38</v>
      </c>
      <c r="Z61" s="64">
        <f t="shared" si="9"/>
        <v>38</v>
      </c>
      <c r="AA61" s="65"/>
      <c r="AB61" s="65"/>
      <c r="AC61" s="326">
        <v>81</v>
      </c>
      <c r="AD61" s="45">
        <v>85</v>
      </c>
      <c r="AE61" s="65"/>
      <c r="AF61" s="66"/>
      <c r="AG61" s="66"/>
      <c r="AH61" s="66"/>
      <c r="AI61" s="66"/>
      <c r="AJ61" s="66"/>
      <c r="AK61" s="67">
        <v>1977</v>
      </c>
      <c r="AL61" s="49">
        <f t="shared" si="10"/>
        <v>2167.7</v>
      </c>
      <c r="AM61" s="68">
        <v>230.8</v>
      </c>
      <c r="AN61" s="68"/>
      <c r="AO61" s="68"/>
      <c r="AP61" s="50">
        <f t="shared" si="11"/>
        <v>0</v>
      </c>
      <c r="AQ61" s="22">
        <v>7708</v>
      </c>
      <c r="AR61" s="263">
        <v>819</v>
      </c>
      <c r="AS61" s="264">
        <f t="shared" si="12"/>
        <v>86.67</v>
      </c>
      <c r="AU61" s="25"/>
      <c r="AV61" s="51"/>
    </row>
    <row r="62" spans="1:48" ht="13.5" thickBot="1">
      <c r="A62" s="26">
        <v>49</v>
      </c>
      <c r="B62" s="265" t="s">
        <v>43</v>
      </c>
      <c r="C62" s="53" t="s">
        <v>220</v>
      </c>
      <c r="D62" s="262">
        <v>1989.9</v>
      </c>
      <c r="E62" s="54">
        <v>213.6</v>
      </c>
      <c r="F62" s="29">
        <f t="shared" si="6"/>
        <v>1556.3</v>
      </c>
      <c r="G62" s="55"/>
      <c r="H62" s="22">
        <f t="shared" si="13"/>
        <v>1095.9</v>
      </c>
      <c r="I62" s="45">
        <f>'[6]Лист2'!$K$46+'[6]Лист2'!$P$46+'[6]Лист2'!$S$46</f>
        <v>23</v>
      </c>
      <c r="J62" s="45">
        <v>616.6</v>
      </c>
      <c r="K62" s="45">
        <f>'[6]Лист2'!$Q$46</f>
        <v>479.3</v>
      </c>
      <c r="L62" s="56">
        <f>'[6]Лист2'!$V$46</f>
        <v>0</v>
      </c>
      <c r="M62" s="57"/>
      <c r="N62" s="36">
        <f t="shared" si="7"/>
        <v>855</v>
      </c>
      <c r="O62" s="58">
        <f>'[6]Лист2'!$F$46</f>
        <v>9</v>
      </c>
      <c r="P62" s="59">
        <v>460.4</v>
      </c>
      <c r="Q62" s="59"/>
      <c r="R62" s="237">
        <v>394.6</v>
      </c>
      <c r="S62" s="60">
        <f t="shared" si="0"/>
        <v>394.6</v>
      </c>
      <c r="T62" s="61">
        <f t="shared" si="1"/>
        <v>1556.3</v>
      </c>
      <c r="U62" s="62">
        <f t="shared" si="2"/>
        <v>1556.3</v>
      </c>
      <c r="V62" s="62">
        <f t="shared" si="3"/>
        <v>1556.3</v>
      </c>
      <c r="W62" s="62">
        <f t="shared" si="4"/>
        <v>1556.3</v>
      </c>
      <c r="X62" s="62">
        <f t="shared" si="5"/>
        <v>1556.3</v>
      </c>
      <c r="Y62" s="63">
        <f t="shared" si="8"/>
        <v>32</v>
      </c>
      <c r="Z62" s="64">
        <f t="shared" si="9"/>
        <v>32</v>
      </c>
      <c r="AA62" s="65"/>
      <c r="AB62" s="65"/>
      <c r="AC62" s="326">
        <v>75</v>
      </c>
      <c r="AD62" s="45">
        <v>82</v>
      </c>
      <c r="AE62" s="65"/>
      <c r="AF62" s="66"/>
      <c r="AG62" s="66"/>
      <c r="AH62" s="66"/>
      <c r="AI62" s="66"/>
      <c r="AJ62" s="66"/>
      <c r="AK62" s="67">
        <v>1982</v>
      </c>
      <c r="AL62" s="49">
        <f t="shared" si="10"/>
        <v>2152.5</v>
      </c>
      <c r="AM62" s="68">
        <v>201.6</v>
      </c>
      <c r="AN62" s="68"/>
      <c r="AO62" s="68"/>
      <c r="AP62" s="50">
        <f t="shared" si="11"/>
        <v>394.6</v>
      </c>
      <c r="AQ62" s="22">
        <v>7647</v>
      </c>
      <c r="AR62" s="263">
        <v>672</v>
      </c>
      <c r="AS62" s="264">
        <f t="shared" si="12"/>
        <v>80.25</v>
      </c>
      <c r="AU62" s="25"/>
      <c r="AV62" s="51"/>
    </row>
    <row r="63" spans="1:48" ht="13.5" thickBot="1">
      <c r="A63" s="52">
        <v>50</v>
      </c>
      <c r="B63" s="265" t="s">
        <v>44</v>
      </c>
      <c r="C63" s="53" t="s">
        <v>220</v>
      </c>
      <c r="D63" s="262">
        <v>1918.2</v>
      </c>
      <c r="E63" s="54">
        <v>246.1</v>
      </c>
      <c r="F63" s="29">
        <f t="shared" si="6"/>
        <v>1920.2</v>
      </c>
      <c r="G63" s="55"/>
      <c r="H63" s="22">
        <f t="shared" si="13"/>
        <v>1272.6</v>
      </c>
      <c r="I63" s="45">
        <f>'[6]Лист2'!$K$35+'[6]Лист2'!$P$35+'[6]Лист2'!$S$35</f>
        <v>25</v>
      </c>
      <c r="J63" s="45">
        <f>'[6]Лист2'!$L$35</f>
        <v>596.8</v>
      </c>
      <c r="K63" s="45">
        <f>'[6]Лист2'!$Q$35</f>
        <v>568.2</v>
      </c>
      <c r="L63" s="56">
        <f>'[6]Лист2'!$V$35</f>
        <v>107.6</v>
      </c>
      <c r="M63" s="57"/>
      <c r="N63" s="36">
        <f t="shared" si="7"/>
        <v>647.6</v>
      </c>
      <c r="O63" s="58">
        <f>'[6]Лист2'!$F$35</f>
        <v>13</v>
      </c>
      <c r="P63" s="59">
        <f>'[6]Лист2'!$G$35</f>
        <v>647.6</v>
      </c>
      <c r="Q63" s="59"/>
      <c r="R63" s="59"/>
      <c r="S63" s="60">
        <f t="shared" si="0"/>
        <v>0</v>
      </c>
      <c r="T63" s="61">
        <f t="shared" si="1"/>
        <v>1920.2</v>
      </c>
      <c r="U63" s="62">
        <f t="shared" si="2"/>
        <v>1920.2</v>
      </c>
      <c r="V63" s="62">
        <f t="shared" si="3"/>
        <v>1920.2</v>
      </c>
      <c r="W63" s="62">
        <f t="shared" si="4"/>
        <v>1920.2</v>
      </c>
      <c r="X63" s="62">
        <f t="shared" si="5"/>
        <v>1920.2</v>
      </c>
      <c r="Y63" s="63">
        <f t="shared" si="8"/>
        <v>38</v>
      </c>
      <c r="Z63" s="64">
        <f t="shared" si="9"/>
        <v>38</v>
      </c>
      <c r="AA63" s="65"/>
      <c r="AB63" s="65"/>
      <c r="AC63" s="326">
        <v>81</v>
      </c>
      <c r="AD63" s="45">
        <v>74</v>
      </c>
      <c r="AE63" s="65"/>
      <c r="AF63" s="66"/>
      <c r="AG63" s="66"/>
      <c r="AH63" s="66"/>
      <c r="AI63" s="66"/>
      <c r="AJ63" s="66"/>
      <c r="AK63" s="67">
        <v>1981</v>
      </c>
      <c r="AL63" s="49">
        <f t="shared" si="10"/>
        <v>2146.1</v>
      </c>
      <c r="AM63" s="68">
        <v>225.9</v>
      </c>
      <c r="AN63" s="68"/>
      <c r="AO63" s="68"/>
      <c r="AP63" s="50">
        <f t="shared" si="11"/>
        <v>0</v>
      </c>
      <c r="AQ63" s="22">
        <v>7582</v>
      </c>
      <c r="AR63" s="263">
        <v>491</v>
      </c>
      <c r="AS63" s="264">
        <f t="shared" si="12"/>
        <v>86.67</v>
      </c>
      <c r="AU63" s="25"/>
      <c r="AV63" s="51"/>
    </row>
    <row r="64" spans="1:48" ht="13.5" thickBot="1">
      <c r="A64" s="26">
        <v>51</v>
      </c>
      <c r="B64" s="265" t="s">
        <v>45</v>
      </c>
      <c r="C64" s="53" t="s">
        <v>220</v>
      </c>
      <c r="D64" s="262">
        <v>1926.2</v>
      </c>
      <c r="E64" s="54">
        <v>204</v>
      </c>
      <c r="F64" s="29">
        <f t="shared" si="6"/>
        <v>1924.1</v>
      </c>
      <c r="G64" s="55"/>
      <c r="H64" s="22">
        <f t="shared" si="13"/>
        <v>1158.1</v>
      </c>
      <c r="I64" s="45">
        <f>'[6]Лист2'!$K$37+'[6]Лист2'!$P$37+'[6]Лист2'!$S$37</f>
        <v>23</v>
      </c>
      <c r="J64" s="45">
        <f>'[6]Лист2'!$L$37</f>
        <v>782.1</v>
      </c>
      <c r="K64" s="45">
        <f>'[6]Лист2'!$Q$37</f>
        <v>376</v>
      </c>
      <c r="L64" s="56">
        <f>'[6]Лист2'!$V$37</f>
        <v>0</v>
      </c>
      <c r="M64" s="57"/>
      <c r="N64" s="36">
        <f t="shared" si="7"/>
        <v>766</v>
      </c>
      <c r="O64" s="58">
        <f>'[6]Лист2'!$F$37</f>
        <v>15</v>
      </c>
      <c r="P64" s="59">
        <f>'[6]Лист2'!$G$37</f>
        <v>693.3</v>
      </c>
      <c r="Q64" s="59">
        <f>'[6]Лист1'!$Y$1345</f>
        <v>72.7</v>
      </c>
      <c r="R64" s="59"/>
      <c r="S64" s="60">
        <f t="shared" si="0"/>
        <v>0</v>
      </c>
      <c r="T64" s="61">
        <f t="shared" si="1"/>
        <v>1924.1</v>
      </c>
      <c r="U64" s="62">
        <f t="shared" si="2"/>
        <v>1924.1</v>
      </c>
      <c r="V64" s="62">
        <f t="shared" si="3"/>
        <v>1924.1</v>
      </c>
      <c r="W64" s="62">
        <f t="shared" si="4"/>
        <v>1924.1</v>
      </c>
      <c r="X64" s="62">
        <f t="shared" si="5"/>
        <v>1924.1</v>
      </c>
      <c r="Y64" s="63">
        <f t="shared" si="8"/>
        <v>38</v>
      </c>
      <c r="Z64" s="64">
        <f t="shared" si="9"/>
        <v>38</v>
      </c>
      <c r="AA64" s="65"/>
      <c r="AB64" s="65"/>
      <c r="AC64" s="326">
        <v>81</v>
      </c>
      <c r="AD64" s="45">
        <v>83</v>
      </c>
      <c r="AE64" s="65"/>
      <c r="AF64" s="66"/>
      <c r="AG64" s="66"/>
      <c r="AH64" s="66"/>
      <c r="AI64" s="66"/>
      <c r="AJ64" s="66"/>
      <c r="AK64" s="67">
        <v>1980</v>
      </c>
      <c r="AL64" s="49">
        <f t="shared" si="10"/>
        <v>2152.1</v>
      </c>
      <c r="AM64" s="68">
        <v>228</v>
      </c>
      <c r="AN64" s="68"/>
      <c r="AO64" s="68"/>
      <c r="AP64" s="50">
        <f t="shared" si="11"/>
        <v>0</v>
      </c>
      <c r="AQ64" s="22">
        <v>7663</v>
      </c>
      <c r="AR64" s="263">
        <v>598</v>
      </c>
      <c r="AS64" s="264">
        <f t="shared" si="12"/>
        <v>86.67</v>
      </c>
      <c r="AU64" s="25"/>
      <c r="AV64" s="51"/>
    </row>
    <row r="65" spans="1:48" ht="13.5" thickBot="1">
      <c r="A65" s="26">
        <v>52</v>
      </c>
      <c r="B65" s="265" t="s">
        <v>46</v>
      </c>
      <c r="C65" s="53" t="s">
        <v>220</v>
      </c>
      <c r="D65" s="262">
        <v>1941</v>
      </c>
      <c r="E65" s="54">
        <v>217.2</v>
      </c>
      <c r="F65" s="29">
        <f t="shared" si="6"/>
        <v>1566.4</v>
      </c>
      <c r="G65" s="55"/>
      <c r="H65" s="22">
        <f>J65+K65+M65+L65</f>
        <v>1431.6</v>
      </c>
      <c r="I65" s="45">
        <f>'[6]Лист2'!$K$21+'[6]Лист2'!$P$21+'[6]Лист2'!$S$21</f>
        <v>21</v>
      </c>
      <c r="J65" s="45">
        <v>394.3</v>
      </c>
      <c r="K65" s="45">
        <f>'[6]Лист2'!$Q$21</f>
        <v>249.9</v>
      </c>
      <c r="L65" s="56">
        <f>'[6]Лист2'!$X$21</f>
        <v>395.5</v>
      </c>
      <c r="M65" s="57">
        <v>391.9</v>
      </c>
      <c r="N65" s="36">
        <f t="shared" si="7"/>
        <v>526.7</v>
      </c>
      <c r="O65" s="58">
        <f>'[6]Лист2'!$F$21</f>
        <v>11</v>
      </c>
      <c r="P65" s="59">
        <f>'[6]Лист2'!$G$21</f>
        <v>526.7</v>
      </c>
      <c r="Q65" s="59"/>
      <c r="R65" s="59"/>
      <c r="S65" s="60">
        <f>R65</f>
        <v>0</v>
      </c>
      <c r="T65" s="61">
        <f t="shared" si="1"/>
        <v>1566.4</v>
      </c>
      <c r="U65" s="62">
        <f t="shared" si="2"/>
        <v>1566.4</v>
      </c>
      <c r="V65" s="62">
        <f t="shared" si="3"/>
        <v>1566.4</v>
      </c>
      <c r="W65" s="62">
        <f t="shared" si="4"/>
        <v>1566.4</v>
      </c>
      <c r="X65" s="62">
        <f t="shared" si="5"/>
        <v>1566.4</v>
      </c>
      <c r="Y65" s="63">
        <f t="shared" si="8"/>
        <v>32</v>
      </c>
      <c r="Z65" s="64">
        <f t="shared" si="9"/>
        <v>32</v>
      </c>
      <c r="AA65" s="65"/>
      <c r="AB65" s="65"/>
      <c r="AC65" s="326">
        <v>95</v>
      </c>
      <c r="AD65" s="45">
        <v>83</v>
      </c>
      <c r="AE65" s="65"/>
      <c r="AF65" s="66"/>
      <c r="AG65" s="66"/>
      <c r="AH65" s="66"/>
      <c r="AI65" s="66"/>
      <c r="AJ65" s="66"/>
      <c r="AK65" s="67">
        <v>1979</v>
      </c>
      <c r="AL65" s="49">
        <f t="shared" si="10"/>
        <v>2156.5</v>
      </c>
      <c r="AM65" s="68">
        <v>198.2</v>
      </c>
      <c r="AN65" s="68"/>
      <c r="AO65" s="68"/>
      <c r="AP65" s="50">
        <f t="shared" si="11"/>
        <v>391.9</v>
      </c>
      <c r="AQ65" s="22">
        <v>7646</v>
      </c>
      <c r="AR65" s="263">
        <v>788</v>
      </c>
      <c r="AS65" s="264">
        <f t="shared" si="12"/>
        <v>101.65</v>
      </c>
      <c r="AU65" s="25"/>
      <c r="AV65" s="51"/>
    </row>
    <row r="66" spans="1:48" ht="13.5" thickBot="1">
      <c r="A66" s="52">
        <v>53</v>
      </c>
      <c r="B66" s="265" t="s">
        <v>47</v>
      </c>
      <c r="C66" s="53" t="s">
        <v>220</v>
      </c>
      <c r="D66" s="262">
        <v>1502</v>
      </c>
      <c r="E66" s="54">
        <v>216.3</v>
      </c>
      <c r="F66" s="29">
        <f t="shared" si="6"/>
        <v>1481</v>
      </c>
      <c r="G66" s="55"/>
      <c r="H66" s="22">
        <f t="shared" si="13"/>
        <v>157.4</v>
      </c>
      <c r="I66" s="45">
        <f>'[3]Лист2'!$I$65+'[3]Лист2'!$N$65+'[3]Лист2'!$S$65</f>
        <v>1</v>
      </c>
      <c r="J66" s="45">
        <v>75.1</v>
      </c>
      <c r="K66" s="45">
        <f>'[3]Лист2'!$Q$65</f>
        <v>0</v>
      </c>
      <c r="L66" s="56">
        <f>'[3]Лист2'!$V$65</f>
        <v>0</v>
      </c>
      <c r="M66" s="57">
        <v>82.3</v>
      </c>
      <c r="N66" s="36">
        <f t="shared" si="7"/>
        <v>1802.7</v>
      </c>
      <c r="O66" s="58">
        <f>'[3]Лист2'!$D$65</f>
        <v>12</v>
      </c>
      <c r="P66" s="59">
        <v>1275.7</v>
      </c>
      <c r="Q66" s="59">
        <v>130.2</v>
      </c>
      <c r="R66" s="239">
        <v>396.8</v>
      </c>
      <c r="S66" s="60">
        <f t="shared" si="0"/>
        <v>396.8</v>
      </c>
      <c r="T66" s="61">
        <f t="shared" si="1"/>
        <v>1481</v>
      </c>
      <c r="U66" s="62">
        <f t="shared" si="2"/>
        <v>1481</v>
      </c>
      <c r="V66" s="62">
        <f t="shared" si="3"/>
        <v>1481</v>
      </c>
      <c r="W66" s="62">
        <f t="shared" si="4"/>
        <v>1481</v>
      </c>
      <c r="X66" s="62">
        <f t="shared" si="5"/>
        <v>1481</v>
      </c>
      <c r="Y66" s="63">
        <f t="shared" si="8"/>
        <v>13</v>
      </c>
      <c r="Z66" s="64">
        <f t="shared" si="9"/>
        <v>13</v>
      </c>
      <c r="AA66" s="65"/>
      <c r="AB66" s="65"/>
      <c r="AC66" s="326">
        <v>86</v>
      </c>
      <c r="AD66" s="65"/>
      <c r="AE66" s="65">
        <v>85</v>
      </c>
      <c r="AF66" s="66"/>
      <c r="AG66" s="66"/>
      <c r="AH66" s="66"/>
      <c r="AI66" s="66"/>
      <c r="AJ66" s="66"/>
      <c r="AK66" s="67">
        <v>1979</v>
      </c>
      <c r="AL66" s="49">
        <f t="shared" si="10"/>
        <v>2166</v>
      </c>
      <c r="AM66" s="68">
        <v>205.9</v>
      </c>
      <c r="AN66" s="68"/>
      <c r="AO66" s="68"/>
      <c r="AP66" s="50">
        <f t="shared" si="11"/>
        <v>479.1</v>
      </c>
      <c r="AQ66" s="22">
        <v>7668</v>
      </c>
      <c r="AR66" s="263">
        <v>366</v>
      </c>
      <c r="AS66" s="264">
        <f t="shared" si="12"/>
        <v>92.02</v>
      </c>
      <c r="AU66" s="25"/>
      <c r="AV66" s="51"/>
    </row>
    <row r="67" spans="1:48" ht="13.5" thickBot="1">
      <c r="A67" s="26">
        <v>54</v>
      </c>
      <c r="B67" s="265" t="s">
        <v>48</v>
      </c>
      <c r="C67" s="53" t="s">
        <v>220</v>
      </c>
      <c r="D67" s="262">
        <v>1409</v>
      </c>
      <c r="E67" s="54">
        <v>217.4</v>
      </c>
      <c r="F67" s="29">
        <f t="shared" si="6"/>
        <v>1636.3</v>
      </c>
      <c r="G67" s="55"/>
      <c r="H67" s="22">
        <f t="shared" si="13"/>
        <v>0</v>
      </c>
      <c r="I67" s="45">
        <f>'[3]Лист2'!$I$70+'[3]Лист2'!$N$70+'[3]Лист2'!$S$70</f>
        <v>0</v>
      </c>
      <c r="J67" s="45">
        <f>'[3]Лист2'!$L$70</f>
        <v>0</v>
      </c>
      <c r="K67" s="45">
        <f>'[3]Лист2'!$Q$70</f>
        <v>0</v>
      </c>
      <c r="L67" s="56">
        <f>'[3]Лист2'!$V$70</f>
        <v>0</v>
      </c>
      <c r="M67" s="57"/>
      <c r="N67" s="36">
        <f t="shared" si="7"/>
        <v>1844.2</v>
      </c>
      <c r="O67" s="58">
        <f>'[3]Лист2'!$D$70</f>
        <v>14</v>
      </c>
      <c r="P67" s="59">
        <f>'[3]Лист2'!$G$70</f>
        <v>1563.6</v>
      </c>
      <c r="Q67" s="79">
        <f>'[3]Лист1'!$AB$1292</f>
        <v>72.7</v>
      </c>
      <c r="R67" s="59">
        <f>'[3]Лист1'!$AC$1292</f>
        <v>207.9</v>
      </c>
      <c r="S67" s="60">
        <f t="shared" si="0"/>
        <v>207.9</v>
      </c>
      <c r="T67" s="61">
        <f t="shared" si="1"/>
        <v>1636.3</v>
      </c>
      <c r="U67" s="62">
        <f t="shared" si="2"/>
        <v>1636.3</v>
      </c>
      <c r="V67" s="62">
        <f t="shared" si="3"/>
        <v>1636.3</v>
      </c>
      <c r="W67" s="62">
        <f t="shared" si="4"/>
        <v>1636.3</v>
      </c>
      <c r="X67" s="62">
        <f t="shared" si="5"/>
        <v>1636.3</v>
      </c>
      <c r="Y67" s="63">
        <f t="shared" si="8"/>
        <v>14</v>
      </c>
      <c r="Z67" s="64">
        <f t="shared" si="9"/>
        <v>14</v>
      </c>
      <c r="AA67" s="65"/>
      <c r="AB67" s="65"/>
      <c r="AC67" s="326">
        <v>91</v>
      </c>
      <c r="AD67" s="73">
        <v>18</v>
      </c>
      <c r="AE67" s="65">
        <f>AC67-AD67</f>
        <v>73</v>
      </c>
      <c r="AF67" s="66"/>
      <c r="AG67" s="66"/>
      <c r="AH67" s="66"/>
      <c r="AI67" s="66"/>
      <c r="AJ67" s="66"/>
      <c r="AK67" s="67">
        <v>1982</v>
      </c>
      <c r="AL67" s="49">
        <f t="shared" si="10"/>
        <v>2042.6</v>
      </c>
      <c r="AM67" s="68">
        <v>198.4</v>
      </c>
      <c r="AN67" s="68"/>
      <c r="AO67" s="68"/>
      <c r="AP67" s="50">
        <f t="shared" si="11"/>
        <v>207.9</v>
      </c>
      <c r="AQ67" s="22">
        <v>7630</v>
      </c>
      <c r="AR67" s="263">
        <v>827</v>
      </c>
      <c r="AS67" s="264">
        <f t="shared" si="12"/>
        <v>97.37</v>
      </c>
      <c r="AU67" s="25"/>
      <c r="AV67" s="51"/>
    </row>
    <row r="68" spans="1:48" ht="13.5" thickBot="1">
      <c r="A68" s="26">
        <v>55</v>
      </c>
      <c r="B68" s="265" t="s">
        <v>49</v>
      </c>
      <c r="C68" s="53" t="s">
        <v>220</v>
      </c>
      <c r="D68" s="262">
        <v>1882</v>
      </c>
      <c r="E68" s="54">
        <v>244.6</v>
      </c>
      <c r="F68" s="29">
        <f t="shared" si="6"/>
        <v>1727.2</v>
      </c>
      <c r="G68" s="55"/>
      <c r="H68" s="22">
        <f t="shared" si="13"/>
        <v>1195</v>
      </c>
      <c r="I68" s="45">
        <f>'[6]Лист2'!$K$49+'[6]Лист2'!$P$49+'[6]Лист2'!$S$49</f>
        <v>28</v>
      </c>
      <c r="J68" s="45">
        <f>'[6]Лист2'!$L$49</f>
        <v>523.6</v>
      </c>
      <c r="K68" s="45">
        <f>'[6]Лист2'!$Q$49</f>
        <v>540.4</v>
      </c>
      <c r="L68" s="56">
        <f>'[6]Лист2'!$V$49</f>
        <v>0</v>
      </c>
      <c r="M68" s="57">
        <f>'[6]Лист2'!$X$49</f>
        <v>131</v>
      </c>
      <c r="N68" s="36">
        <f t="shared" si="7"/>
        <v>663.2</v>
      </c>
      <c r="O68" s="58">
        <f>'[6]Лист2'!$F$49</f>
        <v>16</v>
      </c>
      <c r="P68" s="59">
        <f>'[6]Лист2'!$G$49</f>
        <v>663.2</v>
      </c>
      <c r="Q68" s="59"/>
      <c r="R68" s="59"/>
      <c r="S68" s="60">
        <f t="shared" si="0"/>
        <v>0</v>
      </c>
      <c r="T68" s="61">
        <f t="shared" si="1"/>
        <v>1727.2</v>
      </c>
      <c r="U68" s="62">
        <f t="shared" si="2"/>
        <v>1727.2</v>
      </c>
      <c r="V68" s="62">
        <f t="shared" si="3"/>
        <v>1727.2</v>
      </c>
      <c r="W68" s="62">
        <f t="shared" si="4"/>
        <v>1727.2</v>
      </c>
      <c r="X68" s="62">
        <f t="shared" si="5"/>
        <v>1727.2</v>
      </c>
      <c r="Y68" s="63">
        <f t="shared" si="8"/>
        <v>44</v>
      </c>
      <c r="Z68" s="64">
        <f t="shared" si="9"/>
        <v>44</v>
      </c>
      <c r="AA68" s="65"/>
      <c r="AB68" s="65"/>
      <c r="AC68" s="326">
        <v>92</v>
      </c>
      <c r="AD68" s="45">
        <v>82</v>
      </c>
      <c r="AE68" s="65"/>
      <c r="AF68" s="66"/>
      <c r="AG68" s="66"/>
      <c r="AH68" s="66"/>
      <c r="AI68" s="66"/>
      <c r="AJ68" s="66"/>
      <c r="AK68" s="67">
        <v>1985</v>
      </c>
      <c r="AL68" s="49">
        <f t="shared" si="10"/>
        <v>2082.5</v>
      </c>
      <c r="AM68" s="68">
        <v>224.3</v>
      </c>
      <c r="AN68" s="68"/>
      <c r="AO68" s="68"/>
      <c r="AP68" s="50">
        <f t="shared" si="11"/>
        <v>131</v>
      </c>
      <c r="AQ68" s="22">
        <v>7613</v>
      </c>
      <c r="AR68" s="263">
        <v>2005</v>
      </c>
      <c r="AS68" s="264">
        <f t="shared" si="12"/>
        <v>98.44</v>
      </c>
      <c r="AU68" s="25"/>
      <c r="AV68" s="51"/>
    </row>
    <row r="69" spans="1:48" ht="13.5" thickBot="1">
      <c r="A69" s="52">
        <v>56</v>
      </c>
      <c r="B69" s="265" t="s">
        <v>50</v>
      </c>
      <c r="C69" s="53" t="s">
        <v>220</v>
      </c>
      <c r="D69" s="262">
        <v>1947.4</v>
      </c>
      <c r="E69" s="54">
        <v>216.6</v>
      </c>
      <c r="F69" s="29">
        <f t="shared" si="6"/>
        <v>1948</v>
      </c>
      <c r="G69" s="55"/>
      <c r="H69" s="22">
        <f t="shared" si="13"/>
        <v>1200.3</v>
      </c>
      <c r="I69" s="45">
        <f>'[2]Сводная'!$I$38+'[2]Сводная'!$N$38+'[2]Сводная'!$S$38</f>
        <v>25</v>
      </c>
      <c r="J69" s="45">
        <f>'[2]Сводная'!$L$38</f>
        <v>462.8</v>
      </c>
      <c r="K69" s="45">
        <f>'[2]Сводная'!$Q$38</f>
        <v>686.3</v>
      </c>
      <c r="L69" s="56">
        <f>'[2]Сводная'!$V$38</f>
        <v>51.2</v>
      </c>
      <c r="M69" s="57"/>
      <c r="N69" s="36">
        <f t="shared" si="7"/>
        <v>747.7</v>
      </c>
      <c r="O69" s="58">
        <f>'[2]Сводная'!$D$38</f>
        <v>15</v>
      </c>
      <c r="P69" s="59">
        <f>'[2]Сводная'!$G$38</f>
        <v>747.7</v>
      </c>
      <c r="Q69" s="59"/>
      <c r="R69" s="59"/>
      <c r="S69" s="60">
        <f t="shared" si="0"/>
        <v>0</v>
      </c>
      <c r="T69" s="61">
        <f t="shared" si="1"/>
        <v>1948</v>
      </c>
      <c r="U69" s="62">
        <f t="shared" si="2"/>
        <v>1948</v>
      </c>
      <c r="V69" s="62">
        <f t="shared" si="3"/>
        <v>1948</v>
      </c>
      <c r="W69" s="62">
        <f t="shared" si="4"/>
        <v>1948</v>
      </c>
      <c r="X69" s="62">
        <f t="shared" si="5"/>
        <v>1948</v>
      </c>
      <c r="Y69" s="63">
        <f t="shared" si="8"/>
        <v>40</v>
      </c>
      <c r="Z69" s="64">
        <f t="shared" si="9"/>
        <v>40</v>
      </c>
      <c r="AA69" s="65"/>
      <c r="AB69" s="65"/>
      <c r="AC69" s="326">
        <v>93</v>
      </c>
      <c r="AD69" s="45">
        <v>80</v>
      </c>
      <c r="AE69" s="65"/>
      <c r="AF69" s="66"/>
      <c r="AG69" s="66"/>
      <c r="AH69" s="66"/>
      <c r="AI69" s="66"/>
      <c r="AJ69" s="66"/>
      <c r="AK69" s="67">
        <v>1980</v>
      </c>
      <c r="AL69" s="49">
        <f t="shared" si="10"/>
        <v>2145.4</v>
      </c>
      <c r="AM69" s="68">
        <v>197.4</v>
      </c>
      <c r="AN69" s="68"/>
      <c r="AO69" s="68"/>
      <c r="AP69" s="50">
        <f t="shared" si="11"/>
        <v>0</v>
      </c>
      <c r="AQ69" s="22">
        <v>7618</v>
      </c>
      <c r="AR69" s="263">
        <v>498</v>
      </c>
      <c r="AS69" s="264">
        <f t="shared" si="12"/>
        <v>99.51</v>
      </c>
      <c r="AU69" s="25"/>
      <c r="AV69" s="51"/>
    </row>
    <row r="70" spans="1:48" ht="13.5" thickBot="1">
      <c r="A70" s="26">
        <v>57</v>
      </c>
      <c r="B70" s="265" t="s">
        <v>51</v>
      </c>
      <c r="C70" s="53" t="s">
        <v>220</v>
      </c>
      <c r="D70" s="262">
        <v>1932.8</v>
      </c>
      <c r="E70" s="54">
        <v>218.4</v>
      </c>
      <c r="F70" s="29">
        <f t="shared" si="6"/>
        <v>1929.5</v>
      </c>
      <c r="G70" s="55"/>
      <c r="H70" s="22">
        <f t="shared" si="13"/>
        <v>1400</v>
      </c>
      <c r="I70" s="45">
        <f>'[2]Сводная'!$I$39+'[2]Сводная'!$N$39+'[2]Сводная'!$S$39</f>
        <v>29</v>
      </c>
      <c r="J70" s="45">
        <f>'[2]Сводная'!$L$39</f>
        <v>824.2</v>
      </c>
      <c r="K70" s="45">
        <f>'[2]Сводная'!$Q$39</f>
        <v>368.4</v>
      </c>
      <c r="L70" s="56">
        <f>'[2]Сводная'!$V$39</f>
        <v>207.4</v>
      </c>
      <c r="M70" s="57"/>
      <c r="N70" s="36">
        <f t="shared" si="7"/>
        <v>529.5</v>
      </c>
      <c r="O70" s="58">
        <f>'[2]Сводная'!$D$39</f>
        <v>11</v>
      </c>
      <c r="P70" s="59">
        <f>'[2]Сводная'!$G$39</f>
        <v>529.5</v>
      </c>
      <c r="Q70" s="59"/>
      <c r="R70" s="59"/>
      <c r="S70" s="60">
        <f t="shared" si="0"/>
        <v>0</v>
      </c>
      <c r="T70" s="61">
        <f t="shared" si="1"/>
        <v>1929.5</v>
      </c>
      <c r="U70" s="62">
        <f t="shared" si="2"/>
        <v>1929.5</v>
      </c>
      <c r="V70" s="62">
        <f t="shared" si="3"/>
        <v>1929.5</v>
      </c>
      <c r="W70" s="62">
        <f t="shared" si="4"/>
        <v>1929.5</v>
      </c>
      <c r="X70" s="62">
        <f t="shared" si="5"/>
        <v>1929.5</v>
      </c>
      <c r="Y70" s="63">
        <f t="shared" si="8"/>
        <v>40</v>
      </c>
      <c r="Z70" s="64">
        <f t="shared" si="9"/>
        <v>40</v>
      </c>
      <c r="AA70" s="65"/>
      <c r="AB70" s="65"/>
      <c r="AC70" s="326">
        <v>88</v>
      </c>
      <c r="AD70" s="45">
        <v>74</v>
      </c>
      <c r="AE70" s="65"/>
      <c r="AF70" s="66"/>
      <c r="AG70" s="66"/>
      <c r="AH70" s="66"/>
      <c r="AI70" s="66"/>
      <c r="AJ70" s="66"/>
      <c r="AK70" s="67">
        <v>1981</v>
      </c>
      <c r="AL70" s="49">
        <f t="shared" si="10"/>
        <v>2128.4</v>
      </c>
      <c r="AM70" s="68">
        <v>198.9</v>
      </c>
      <c r="AN70" s="68"/>
      <c r="AO70" s="68"/>
      <c r="AP70" s="50">
        <f t="shared" si="11"/>
        <v>0</v>
      </c>
      <c r="AQ70" s="22">
        <v>7687</v>
      </c>
      <c r="AR70" s="263">
        <v>479</v>
      </c>
      <c r="AS70" s="264">
        <f t="shared" si="12"/>
        <v>94.16</v>
      </c>
      <c r="AU70" s="25"/>
      <c r="AV70" s="51"/>
    </row>
    <row r="71" spans="1:48" ht="13.5" thickBot="1">
      <c r="A71" s="26">
        <v>58</v>
      </c>
      <c r="B71" s="265" t="s">
        <v>52</v>
      </c>
      <c r="C71" s="53" t="s">
        <v>220</v>
      </c>
      <c r="D71" s="262">
        <v>1953.2</v>
      </c>
      <c r="E71" s="54">
        <v>230.4</v>
      </c>
      <c r="F71" s="29">
        <f t="shared" si="6"/>
        <v>1957.6</v>
      </c>
      <c r="G71" s="55"/>
      <c r="H71" s="22">
        <f t="shared" si="13"/>
        <v>1422.2</v>
      </c>
      <c r="I71" s="45">
        <f>'[2]Сводная'!$I$40+'[2]Сводная'!$N$40+'[2]Сводная'!$S$40</f>
        <v>29</v>
      </c>
      <c r="J71" s="45">
        <f>'[2]Сводная'!$L$40</f>
        <v>936.3</v>
      </c>
      <c r="K71" s="45">
        <f>'[2]Сводная'!$Q$40</f>
        <v>485.9</v>
      </c>
      <c r="L71" s="56">
        <f>'[2]Сводная'!$V$40</f>
        <v>0</v>
      </c>
      <c r="M71" s="57"/>
      <c r="N71" s="36">
        <f t="shared" si="7"/>
        <v>535.4</v>
      </c>
      <c r="O71" s="58">
        <f>'[2]Сводная'!$D$40</f>
        <v>11</v>
      </c>
      <c r="P71" s="59">
        <f>'[2]Сводная'!$G$40</f>
        <v>535.4</v>
      </c>
      <c r="Q71" s="59"/>
      <c r="R71" s="59"/>
      <c r="S71" s="60">
        <f t="shared" si="0"/>
        <v>0</v>
      </c>
      <c r="T71" s="61">
        <f t="shared" si="1"/>
        <v>1957.6</v>
      </c>
      <c r="U71" s="62">
        <f t="shared" si="2"/>
        <v>1957.6</v>
      </c>
      <c r="V71" s="62">
        <f t="shared" si="3"/>
        <v>1957.6</v>
      </c>
      <c r="W71" s="62">
        <f t="shared" si="4"/>
        <v>1957.6</v>
      </c>
      <c r="X71" s="62">
        <f t="shared" si="5"/>
        <v>1957.6</v>
      </c>
      <c r="Y71" s="63">
        <f t="shared" si="8"/>
        <v>40</v>
      </c>
      <c r="Z71" s="64">
        <f t="shared" si="9"/>
        <v>40</v>
      </c>
      <c r="AA71" s="65"/>
      <c r="AB71" s="65"/>
      <c r="AC71" s="326">
        <v>90</v>
      </c>
      <c r="AD71" s="45">
        <v>86</v>
      </c>
      <c r="AE71" s="65"/>
      <c r="AF71" s="66"/>
      <c r="AG71" s="66"/>
      <c r="AH71" s="66"/>
      <c r="AI71" s="66"/>
      <c r="AJ71" s="66"/>
      <c r="AK71" s="67">
        <v>1981</v>
      </c>
      <c r="AL71" s="49">
        <f t="shared" si="10"/>
        <v>2168.8</v>
      </c>
      <c r="AM71" s="68">
        <v>211.2</v>
      </c>
      <c r="AN71" s="68"/>
      <c r="AO71" s="68"/>
      <c r="AP71" s="50">
        <f t="shared" si="11"/>
        <v>0</v>
      </c>
      <c r="AQ71" s="22">
        <v>7617</v>
      </c>
      <c r="AR71" s="263">
        <v>498</v>
      </c>
      <c r="AS71" s="264">
        <f t="shared" si="12"/>
        <v>96.3</v>
      </c>
      <c r="AU71" s="25"/>
      <c r="AV71" s="51"/>
    </row>
    <row r="72" spans="1:48" ht="13.5" thickBot="1">
      <c r="A72" s="52">
        <v>59</v>
      </c>
      <c r="B72" s="265" t="s">
        <v>53</v>
      </c>
      <c r="C72" s="53" t="s">
        <v>220</v>
      </c>
      <c r="D72" s="262">
        <v>1858.3</v>
      </c>
      <c r="E72" s="54">
        <v>206.1</v>
      </c>
      <c r="F72" s="29">
        <f t="shared" si="6"/>
        <v>1616.1</v>
      </c>
      <c r="G72" s="55"/>
      <c r="H72" s="22">
        <f t="shared" si="13"/>
        <v>1273.1</v>
      </c>
      <c r="I72" s="45">
        <f>'[2]Сводная'!$I$41+'[2]Сводная'!$N$41+'[2]Сводная'!$S$41</f>
        <v>20</v>
      </c>
      <c r="J72" s="45">
        <f>'[2]Сводная'!$L$41</f>
        <v>535.9</v>
      </c>
      <c r="K72" s="45">
        <v>614</v>
      </c>
      <c r="L72" s="56">
        <f>'[2]Сводная'!$V$41</f>
        <v>123.2</v>
      </c>
      <c r="M72" s="57"/>
      <c r="N72" s="36">
        <f t="shared" si="7"/>
        <v>589.1</v>
      </c>
      <c r="O72" s="58">
        <f>'[2]Сводная'!$D$41</f>
        <v>5</v>
      </c>
      <c r="P72" s="59">
        <v>343</v>
      </c>
      <c r="Q72" s="59"/>
      <c r="R72" s="237">
        <v>246.1</v>
      </c>
      <c r="S72" s="60">
        <f t="shared" si="0"/>
        <v>246.1</v>
      </c>
      <c r="T72" s="61">
        <f t="shared" si="1"/>
        <v>1616.1</v>
      </c>
      <c r="U72" s="62">
        <f t="shared" si="2"/>
        <v>1616.1</v>
      </c>
      <c r="V72" s="62">
        <f t="shared" si="3"/>
        <v>1616.1</v>
      </c>
      <c r="W72" s="62">
        <f t="shared" si="4"/>
        <v>1616.1</v>
      </c>
      <c r="X72" s="62">
        <f t="shared" si="5"/>
        <v>1616.1</v>
      </c>
      <c r="Y72" s="63">
        <f t="shared" si="8"/>
        <v>25</v>
      </c>
      <c r="Z72" s="64">
        <f t="shared" si="9"/>
        <v>25</v>
      </c>
      <c r="AA72" s="65"/>
      <c r="AB72" s="65"/>
      <c r="AC72" s="326">
        <v>66</v>
      </c>
      <c r="AD72" s="45">
        <v>57</v>
      </c>
      <c r="AE72" s="65"/>
      <c r="AF72" s="66"/>
      <c r="AG72" s="66"/>
      <c r="AH72" s="66"/>
      <c r="AI72" s="66"/>
      <c r="AJ72" s="66"/>
      <c r="AK72" s="67">
        <v>1987</v>
      </c>
      <c r="AL72" s="49">
        <f t="shared" si="10"/>
        <v>2038.8</v>
      </c>
      <c r="AM72" s="68">
        <v>176.6</v>
      </c>
      <c r="AN72" s="68">
        <v>3.6</v>
      </c>
      <c r="AO72" s="68"/>
      <c r="AP72" s="50">
        <f t="shared" si="11"/>
        <v>246.1</v>
      </c>
      <c r="AQ72" s="22">
        <v>7404</v>
      </c>
      <c r="AR72" s="263">
        <v>523</v>
      </c>
      <c r="AS72" s="264">
        <f t="shared" si="12"/>
        <v>70.62</v>
      </c>
      <c r="AU72" s="25"/>
      <c r="AV72" s="51"/>
    </row>
    <row r="73" spans="1:48" ht="13.5" thickBot="1">
      <c r="A73" s="26">
        <v>60</v>
      </c>
      <c r="B73" s="265" t="s">
        <v>54</v>
      </c>
      <c r="C73" s="53" t="s">
        <v>221</v>
      </c>
      <c r="D73" s="262">
        <v>1957.8</v>
      </c>
      <c r="E73" s="54">
        <v>266</v>
      </c>
      <c r="F73" s="29">
        <f t="shared" si="6"/>
        <v>1962.1</v>
      </c>
      <c r="G73" s="55"/>
      <c r="H73" s="22">
        <f t="shared" si="13"/>
        <v>1376.7</v>
      </c>
      <c r="I73" s="45">
        <f>'[2]Сводная'!$I$35+'[2]Сводная'!$N$35+'[2]Сводная'!$S$35</f>
        <v>25</v>
      </c>
      <c r="J73" s="45">
        <f>'[2]Сводная'!$L$35</f>
        <v>592.5</v>
      </c>
      <c r="K73" s="45">
        <f>'[2]Сводная'!$Q$35</f>
        <v>588.5</v>
      </c>
      <c r="L73" s="56">
        <f>'[2]Сводная'!$V$35</f>
        <v>195.7</v>
      </c>
      <c r="M73" s="57"/>
      <c r="N73" s="36">
        <f t="shared" si="7"/>
        <v>585.4</v>
      </c>
      <c r="O73" s="58">
        <f>'[2]Сводная'!$D$35</f>
        <v>10</v>
      </c>
      <c r="P73" s="59">
        <f>'[2]Сводная'!$G$35</f>
        <v>585.4</v>
      </c>
      <c r="Q73" s="59"/>
      <c r="R73" s="59"/>
      <c r="S73" s="60">
        <f t="shared" si="0"/>
        <v>0</v>
      </c>
      <c r="T73" s="61">
        <f t="shared" si="1"/>
        <v>1962.1</v>
      </c>
      <c r="U73" s="62">
        <f t="shared" si="2"/>
        <v>1962.1</v>
      </c>
      <c r="V73" s="62">
        <f t="shared" si="3"/>
        <v>1962.1</v>
      </c>
      <c r="W73" s="62">
        <f t="shared" si="4"/>
        <v>1962.1</v>
      </c>
      <c r="X73" s="62">
        <f t="shared" si="5"/>
        <v>1962.1</v>
      </c>
      <c r="Y73" s="63">
        <f t="shared" si="8"/>
        <v>35</v>
      </c>
      <c r="Z73" s="64">
        <f t="shared" si="9"/>
        <v>35</v>
      </c>
      <c r="AA73" s="65"/>
      <c r="AB73" s="65"/>
      <c r="AC73" s="326">
        <v>90</v>
      </c>
      <c r="AD73" s="45">
        <v>88</v>
      </c>
      <c r="AE73" s="65"/>
      <c r="AF73" s="66"/>
      <c r="AG73" s="66"/>
      <c r="AH73" s="66"/>
      <c r="AI73" s="66"/>
      <c r="AJ73" s="66"/>
      <c r="AK73" s="67">
        <v>1987</v>
      </c>
      <c r="AL73" s="49">
        <f t="shared" si="10"/>
        <v>2204.7</v>
      </c>
      <c r="AM73" s="68">
        <v>242.6</v>
      </c>
      <c r="AN73" s="68"/>
      <c r="AO73" s="68"/>
      <c r="AP73" s="50">
        <f t="shared" si="11"/>
        <v>0</v>
      </c>
      <c r="AQ73" s="22">
        <v>7770</v>
      </c>
      <c r="AR73" s="263">
        <v>492</v>
      </c>
      <c r="AS73" s="264">
        <f t="shared" si="12"/>
        <v>96.3</v>
      </c>
      <c r="AU73" s="25"/>
      <c r="AV73" s="51"/>
    </row>
    <row r="74" spans="1:48" ht="13.5" thickBot="1">
      <c r="A74" s="26">
        <v>61</v>
      </c>
      <c r="B74" s="265" t="s">
        <v>55</v>
      </c>
      <c r="C74" s="53" t="s">
        <v>221</v>
      </c>
      <c r="D74" s="262">
        <v>2144.5</v>
      </c>
      <c r="E74" s="54">
        <v>267.1</v>
      </c>
      <c r="F74" s="29">
        <f t="shared" si="6"/>
        <v>1712</v>
      </c>
      <c r="G74" s="55"/>
      <c r="H74" s="22">
        <f t="shared" si="13"/>
        <v>1889.3</v>
      </c>
      <c r="I74" s="45">
        <f>'[2]Сводная'!$I$36+'[2]Сводная'!$N$36+'[2]Сводная'!$S$36</f>
        <v>28</v>
      </c>
      <c r="J74" s="45">
        <f>'[2]Сводная'!$L$36</f>
        <v>796.9</v>
      </c>
      <c r="K74" s="45">
        <f>'[2]Сводная'!$Q$36</f>
        <v>622.8</v>
      </c>
      <c r="L74" s="56">
        <f>'[2]Сводная'!$V$36</f>
        <v>37.4</v>
      </c>
      <c r="M74" s="57">
        <v>432.2</v>
      </c>
      <c r="N74" s="36">
        <f t="shared" si="7"/>
        <v>254.9</v>
      </c>
      <c r="O74" s="58">
        <f>'[2]Сводная'!$D$36</f>
        <v>5</v>
      </c>
      <c r="P74" s="59">
        <f>'[2]Сводная'!$G$36</f>
        <v>254.9</v>
      </c>
      <c r="Q74" s="59"/>
      <c r="R74" s="59"/>
      <c r="S74" s="60">
        <f t="shared" si="0"/>
        <v>0</v>
      </c>
      <c r="T74" s="61">
        <f t="shared" si="1"/>
        <v>1712</v>
      </c>
      <c r="U74" s="62">
        <f t="shared" si="2"/>
        <v>1712</v>
      </c>
      <c r="V74" s="62">
        <f t="shared" si="3"/>
        <v>1712</v>
      </c>
      <c r="W74" s="62">
        <f t="shared" si="4"/>
        <v>1712</v>
      </c>
      <c r="X74" s="62">
        <f t="shared" si="5"/>
        <v>1712</v>
      </c>
      <c r="Y74" s="63">
        <f t="shared" si="8"/>
        <v>33</v>
      </c>
      <c r="Z74" s="64">
        <f t="shared" si="9"/>
        <v>33</v>
      </c>
      <c r="AA74" s="65"/>
      <c r="AB74" s="65"/>
      <c r="AC74" s="326">
        <v>68</v>
      </c>
      <c r="AD74" s="45">
        <v>71</v>
      </c>
      <c r="AE74" s="65"/>
      <c r="AF74" s="66"/>
      <c r="AG74" s="66"/>
      <c r="AH74" s="66"/>
      <c r="AI74" s="66"/>
      <c r="AJ74" s="66"/>
      <c r="AK74" s="67">
        <v>1983</v>
      </c>
      <c r="AL74" s="49">
        <f t="shared" si="10"/>
        <v>2380.3</v>
      </c>
      <c r="AM74" s="68">
        <v>236.1</v>
      </c>
      <c r="AN74" s="68"/>
      <c r="AO74" s="68"/>
      <c r="AP74" s="50">
        <f t="shared" si="11"/>
        <v>432.2</v>
      </c>
      <c r="AQ74" s="22">
        <v>8241</v>
      </c>
      <c r="AR74" s="263">
        <v>1053</v>
      </c>
      <c r="AS74" s="264">
        <f t="shared" si="12"/>
        <v>72.76</v>
      </c>
      <c r="AU74" s="25"/>
      <c r="AV74" s="51"/>
    </row>
    <row r="75" spans="1:48" ht="13.5" thickBot="1">
      <c r="A75" s="52">
        <v>62</v>
      </c>
      <c r="B75" s="265" t="s">
        <v>56</v>
      </c>
      <c r="C75" s="53" t="s">
        <v>221</v>
      </c>
      <c r="D75" s="262">
        <v>2186.7</v>
      </c>
      <c r="E75" s="54">
        <v>262.7</v>
      </c>
      <c r="F75" s="29">
        <f t="shared" si="6"/>
        <v>1714.8</v>
      </c>
      <c r="G75" s="55"/>
      <c r="H75" s="22">
        <f t="shared" si="13"/>
        <v>1798.6</v>
      </c>
      <c r="I75" s="45">
        <f>'[2]Сводная'!$I$37+'[2]Сводная'!$N$37+'[2]Сводная'!$S$37</f>
        <v>25</v>
      </c>
      <c r="J75" s="45">
        <f>'[2]Сводная'!$L$37</f>
        <v>544.1</v>
      </c>
      <c r="K75" s="45">
        <f>'[2]Сводная'!$Q$37</f>
        <v>822.7</v>
      </c>
      <c r="L75" s="56">
        <f>'[2]Сводная'!$V$37</f>
        <v>0</v>
      </c>
      <c r="M75" s="80">
        <v>431.8</v>
      </c>
      <c r="N75" s="36">
        <f t="shared" si="7"/>
        <v>348</v>
      </c>
      <c r="O75" s="58">
        <f>'[2]Сводная'!$D$37</f>
        <v>7</v>
      </c>
      <c r="P75" s="59">
        <f>'[2]Сводная'!$G$37</f>
        <v>348</v>
      </c>
      <c r="Q75" s="59"/>
      <c r="R75" s="59"/>
      <c r="S75" s="60">
        <f t="shared" si="0"/>
        <v>0</v>
      </c>
      <c r="T75" s="61">
        <f t="shared" si="1"/>
        <v>1714.8</v>
      </c>
      <c r="U75" s="62">
        <f t="shared" si="2"/>
        <v>1714.8</v>
      </c>
      <c r="V75" s="62">
        <f t="shared" si="3"/>
        <v>1714.8</v>
      </c>
      <c r="W75" s="62">
        <f t="shared" si="4"/>
        <v>1714.8</v>
      </c>
      <c r="X75" s="62">
        <f t="shared" si="5"/>
        <v>1714.8</v>
      </c>
      <c r="Y75" s="63">
        <f t="shared" si="8"/>
        <v>32</v>
      </c>
      <c r="Z75" s="64">
        <f t="shared" si="9"/>
        <v>32</v>
      </c>
      <c r="AA75" s="65"/>
      <c r="AB75" s="65"/>
      <c r="AC75" s="326">
        <v>73</v>
      </c>
      <c r="AD75" s="45">
        <v>72</v>
      </c>
      <c r="AE75" s="65"/>
      <c r="AF75" s="66"/>
      <c r="AG75" s="66"/>
      <c r="AH75" s="66"/>
      <c r="AI75" s="66"/>
      <c r="AJ75" s="66"/>
      <c r="AK75" s="67">
        <v>1988</v>
      </c>
      <c r="AL75" s="49">
        <f t="shared" si="10"/>
        <v>2392.6</v>
      </c>
      <c r="AM75" s="68">
        <v>246</v>
      </c>
      <c r="AN75" s="68"/>
      <c r="AO75" s="68"/>
      <c r="AP75" s="50">
        <f t="shared" si="11"/>
        <v>431.8</v>
      </c>
      <c r="AQ75" s="22">
        <v>8378</v>
      </c>
      <c r="AR75" s="263">
        <v>1017</v>
      </c>
      <c r="AS75" s="264">
        <f t="shared" si="12"/>
        <v>78.11</v>
      </c>
      <c r="AU75" s="25"/>
      <c r="AV75" s="51"/>
    </row>
    <row r="76" spans="1:48" ht="13.5" thickBot="1">
      <c r="A76" s="26">
        <v>63</v>
      </c>
      <c r="B76" s="265" t="s">
        <v>57</v>
      </c>
      <c r="C76" s="53" t="s">
        <v>222</v>
      </c>
      <c r="D76" s="262">
        <v>438.2</v>
      </c>
      <c r="E76" s="54">
        <v>74.1</v>
      </c>
      <c r="F76" s="29">
        <f t="shared" si="6"/>
        <v>339.1</v>
      </c>
      <c r="G76" s="55"/>
      <c r="H76" s="22">
        <f t="shared" si="13"/>
        <v>260.1</v>
      </c>
      <c r="I76" s="45">
        <f>'[2]Сводная'!$I$42+'[2]Сводная'!$N$42+'[2]Сводная'!$S$42</f>
        <v>7</v>
      </c>
      <c r="J76" s="45">
        <f>'[2]Сводная'!$L$42</f>
        <v>63</v>
      </c>
      <c r="K76" s="45">
        <f>'[2]Сводная'!$Q$42</f>
        <v>172.2</v>
      </c>
      <c r="L76" s="56">
        <f>'[2]Сводная'!$V$42</f>
        <v>0</v>
      </c>
      <c r="M76" s="77">
        <f>'[2]Сводная'!$Y$42</f>
        <v>24.9</v>
      </c>
      <c r="N76" s="36">
        <f t="shared" si="7"/>
        <v>189.1</v>
      </c>
      <c r="O76" s="58">
        <f>'[2]Сводная'!$D$42</f>
        <v>4</v>
      </c>
      <c r="P76" s="59">
        <v>103.9</v>
      </c>
      <c r="Q76" s="59"/>
      <c r="R76" s="237">
        <v>85.2</v>
      </c>
      <c r="S76" s="60">
        <f t="shared" si="0"/>
        <v>85.2</v>
      </c>
      <c r="T76" s="61">
        <f t="shared" si="1"/>
        <v>339.1</v>
      </c>
      <c r="U76" s="62">
        <f t="shared" si="2"/>
        <v>339.1</v>
      </c>
      <c r="V76" s="62">
        <f t="shared" si="3"/>
        <v>339.1</v>
      </c>
      <c r="W76" s="62">
        <f t="shared" si="4"/>
        <v>339.1</v>
      </c>
      <c r="X76" s="62">
        <f t="shared" si="5"/>
        <v>339.1</v>
      </c>
      <c r="Y76" s="63">
        <f t="shared" si="8"/>
        <v>11</v>
      </c>
      <c r="Z76" s="64">
        <f t="shared" si="9"/>
        <v>11</v>
      </c>
      <c r="AA76" s="65"/>
      <c r="AB76" s="65"/>
      <c r="AC76" s="326">
        <v>20</v>
      </c>
      <c r="AD76" s="45">
        <v>25</v>
      </c>
      <c r="AE76" s="65"/>
      <c r="AF76" s="66"/>
      <c r="AG76" s="66"/>
      <c r="AH76" s="66"/>
      <c r="AI76" s="66"/>
      <c r="AJ76" s="66"/>
      <c r="AK76" s="67">
        <v>1959</v>
      </c>
      <c r="AL76" s="49">
        <f t="shared" si="10"/>
        <v>521.9</v>
      </c>
      <c r="AM76" s="68">
        <v>72.7</v>
      </c>
      <c r="AN76" s="68"/>
      <c r="AO76" s="68"/>
      <c r="AP76" s="50">
        <f t="shared" si="11"/>
        <v>110.1</v>
      </c>
      <c r="AQ76" s="22">
        <v>1962</v>
      </c>
      <c r="AR76" s="263">
        <v>1103</v>
      </c>
      <c r="AS76" s="264">
        <f t="shared" si="12"/>
        <v>21.4</v>
      </c>
      <c r="AU76" s="25"/>
      <c r="AV76" s="51"/>
    </row>
    <row r="77" spans="1:48" ht="13.5" thickBot="1">
      <c r="A77" s="26">
        <v>64</v>
      </c>
      <c r="B77" s="265" t="s">
        <v>58</v>
      </c>
      <c r="C77" s="53" t="s">
        <v>267</v>
      </c>
      <c r="D77" s="262">
        <v>2381.4</v>
      </c>
      <c r="E77" s="54">
        <v>263.3</v>
      </c>
      <c r="F77" s="29">
        <f t="shared" si="6"/>
        <v>1923.4</v>
      </c>
      <c r="G77" s="70">
        <v>50.7</v>
      </c>
      <c r="H77" s="22">
        <f t="shared" si="13"/>
        <v>1561.8</v>
      </c>
      <c r="I77" s="45">
        <f>'[2]Сводная'!$I$43+'[2]Сводная'!$N$43+'[2]Сводная'!$S$43</f>
        <v>18</v>
      </c>
      <c r="J77" s="45">
        <f>'[2]Сводная'!$L$43</f>
        <v>578</v>
      </c>
      <c r="K77" s="45">
        <f>'[2]Сводная'!$Q$43</f>
        <v>503.4</v>
      </c>
      <c r="L77" s="56">
        <f>'[2]Сводная'!$V$43</f>
        <v>0</v>
      </c>
      <c r="M77" s="57">
        <v>480.4</v>
      </c>
      <c r="N77" s="36">
        <f t="shared" si="7"/>
        <v>842</v>
      </c>
      <c r="O77" s="58">
        <f>'[2]Сводная'!$D$43</f>
        <v>13</v>
      </c>
      <c r="P77" s="59">
        <v>779.9</v>
      </c>
      <c r="Q77" s="59">
        <v>62.1</v>
      </c>
      <c r="R77" s="59"/>
      <c r="S77" s="60">
        <f t="shared" si="0"/>
        <v>0</v>
      </c>
      <c r="T77" s="61">
        <f t="shared" si="1"/>
        <v>1923.4</v>
      </c>
      <c r="U77" s="62">
        <f t="shared" si="2"/>
        <v>1923.4</v>
      </c>
      <c r="V77" s="62">
        <f t="shared" si="3"/>
        <v>1923.4</v>
      </c>
      <c r="W77" s="62">
        <f t="shared" si="4"/>
        <v>1923.4</v>
      </c>
      <c r="X77" s="62">
        <f t="shared" si="5"/>
        <v>1923.4</v>
      </c>
      <c r="Y77" s="63">
        <f t="shared" si="8"/>
        <v>31</v>
      </c>
      <c r="Z77" s="64">
        <f t="shared" si="9"/>
        <v>31</v>
      </c>
      <c r="AA77" s="65"/>
      <c r="AB77" s="65"/>
      <c r="AC77" s="327">
        <v>60</v>
      </c>
      <c r="AD77" s="71">
        <v>53</v>
      </c>
      <c r="AE77" s="65"/>
      <c r="AF77" s="66"/>
      <c r="AG77" s="66"/>
      <c r="AH77" s="66"/>
      <c r="AI77" s="66"/>
      <c r="AJ77" s="66"/>
      <c r="AK77" s="67">
        <v>1994</v>
      </c>
      <c r="AL77" s="49">
        <f t="shared" si="10"/>
        <v>2644.4</v>
      </c>
      <c r="AM77" s="68">
        <v>240.6</v>
      </c>
      <c r="AN77" s="68">
        <v>3.6</v>
      </c>
      <c r="AO77" s="68"/>
      <c r="AP77" s="50">
        <f t="shared" si="11"/>
        <v>480.4</v>
      </c>
      <c r="AQ77" s="22">
        <v>8924</v>
      </c>
      <c r="AR77" s="263">
        <v>1143</v>
      </c>
      <c r="AS77" s="264">
        <f t="shared" si="12"/>
        <v>64.2</v>
      </c>
      <c r="AU77" s="25"/>
      <c r="AV77" s="51"/>
    </row>
    <row r="78" spans="1:48" ht="13.5" thickBot="1">
      <c r="A78" s="52">
        <v>65</v>
      </c>
      <c r="B78" s="265" t="s">
        <v>59</v>
      </c>
      <c r="C78" s="53" t="s">
        <v>222</v>
      </c>
      <c r="D78" s="262">
        <v>432.4</v>
      </c>
      <c r="E78" s="54">
        <v>84.3</v>
      </c>
      <c r="F78" s="29">
        <f t="shared" si="6"/>
        <v>399.6</v>
      </c>
      <c r="G78" s="55"/>
      <c r="H78" s="22">
        <f t="shared" si="13"/>
        <v>101.8</v>
      </c>
      <c r="I78" s="45">
        <f>'[2]Сводная'!$I$44+'[2]Сводная'!$N$44+'[2]Сводная'!$S$44</f>
        <v>1</v>
      </c>
      <c r="J78" s="45">
        <f>'[2]Сводная'!$L$44</f>
        <v>43.8</v>
      </c>
      <c r="K78" s="45">
        <f>'[2]Сводная'!$Q$44</f>
        <v>0</v>
      </c>
      <c r="L78" s="56">
        <f>'[2]Сводная'!$V$44</f>
        <v>0</v>
      </c>
      <c r="M78" s="57">
        <v>58</v>
      </c>
      <c r="N78" s="36">
        <f t="shared" si="7"/>
        <v>363.3</v>
      </c>
      <c r="O78" s="58">
        <f>'[2]Сводная'!$D$44</f>
        <v>11</v>
      </c>
      <c r="P78" s="59">
        <v>355.8</v>
      </c>
      <c r="Q78" s="59"/>
      <c r="R78" s="59">
        <v>7.5</v>
      </c>
      <c r="S78" s="60">
        <f aca="true" t="shared" si="14" ref="S78:S141">R78</f>
        <v>7.5</v>
      </c>
      <c r="T78" s="61">
        <f aca="true" t="shared" si="15" ref="T78:T141">F78</f>
        <v>399.6</v>
      </c>
      <c r="U78" s="62">
        <f aca="true" t="shared" si="16" ref="U78:U141">F78</f>
        <v>399.6</v>
      </c>
      <c r="V78" s="62">
        <f aca="true" t="shared" si="17" ref="V78:V141">F78</f>
        <v>399.6</v>
      </c>
      <c r="W78" s="62">
        <f aca="true" t="shared" si="18" ref="W78:W141">F78</f>
        <v>399.6</v>
      </c>
      <c r="X78" s="62">
        <f aca="true" t="shared" si="19" ref="X78:X141">F78</f>
        <v>399.6</v>
      </c>
      <c r="Y78" s="63">
        <f t="shared" si="8"/>
        <v>12</v>
      </c>
      <c r="Z78" s="64">
        <f t="shared" si="9"/>
        <v>12</v>
      </c>
      <c r="AA78" s="65"/>
      <c r="AB78" s="65"/>
      <c r="AC78" s="326">
        <v>26</v>
      </c>
      <c r="AD78" s="45">
        <v>23</v>
      </c>
      <c r="AE78" s="65"/>
      <c r="AF78" s="66"/>
      <c r="AG78" s="66"/>
      <c r="AH78" s="66"/>
      <c r="AI78" s="66"/>
      <c r="AJ78" s="66"/>
      <c r="AK78" s="67">
        <v>1956</v>
      </c>
      <c r="AL78" s="49">
        <f t="shared" si="10"/>
        <v>549.4</v>
      </c>
      <c r="AM78" s="68">
        <v>84.3</v>
      </c>
      <c r="AN78" s="68"/>
      <c r="AO78" s="68"/>
      <c r="AP78" s="50">
        <f t="shared" si="11"/>
        <v>65.5</v>
      </c>
      <c r="AQ78" s="22">
        <v>2041</v>
      </c>
      <c r="AR78" s="263">
        <v>1611</v>
      </c>
      <c r="AS78" s="264">
        <f t="shared" si="12"/>
        <v>27.82</v>
      </c>
      <c r="AU78" s="25"/>
      <c r="AV78" s="51"/>
    </row>
    <row r="79" spans="1:48" ht="13.5" thickBot="1">
      <c r="A79" s="26">
        <v>66</v>
      </c>
      <c r="B79" s="265" t="s">
        <v>60</v>
      </c>
      <c r="C79" s="53" t="s">
        <v>267</v>
      </c>
      <c r="D79" s="262">
        <v>2717.9</v>
      </c>
      <c r="E79" s="54">
        <v>280</v>
      </c>
      <c r="F79" s="29">
        <f aca="true" t="shared" si="20" ref="F79:F142">J79+K79+P79+Q79+L79</f>
        <v>2141.2</v>
      </c>
      <c r="G79" s="55">
        <v>68</v>
      </c>
      <c r="H79" s="22">
        <f t="shared" si="13"/>
        <v>1736.1</v>
      </c>
      <c r="I79" s="45">
        <f>'[2]Сводная'!$I$45+'[2]Сводная'!$N$45+'[2]Сводная'!$S$45</f>
        <v>23</v>
      </c>
      <c r="J79" s="45">
        <f>'[2]Сводная'!$L$45</f>
        <v>829.3</v>
      </c>
      <c r="K79" s="45">
        <f>'[2]Сводная'!$Q$45</f>
        <v>834.1</v>
      </c>
      <c r="L79" s="56">
        <f>'[2]Сводная'!$V$45</f>
        <v>72.7</v>
      </c>
      <c r="M79" s="57"/>
      <c r="N79" s="36">
        <f aca="true" t="shared" si="21" ref="N79:N143">P79+R79+Q79</f>
        <v>992.8</v>
      </c>
      <c r="O79" s="58">
        <f>'[2]Сводная'!$D$45</f>
        <v>5</v>
      </c>
      <c r="P79" s="59">
        <f>'[2]Сводная'!$G$45</f>
        <v>405.1</v>
      </c>
      <c r="Q79" s="59"/>
      <c r="R79" s="59">
        <f>'[2]Сводная'!$X$45</f>
        <v>587.7</v>
      </c>
      <c r="S79" s="60">
        <f t="shared" si="14"/>
        <v>587.7</v>
      </c>
      <c r="T79" s="61">
        <f t="shared" si="15"/>
        <v>2141.2</v>
      </c>
      <c r="U79" s="62">
        <f t="shared" si="16"/>
        <v>2141.2</v>
      </c>
      <c r="V79" s="62">
        <f t="shared" si="17"/>
        <v>2141.2</v>
      </c>
      <c r="W79" s="62">
        <f t="shared" si="18"/>
        <v>2141.2</v>
      </c>
      <c r="X79" s="62">
        <f t="shared" si="19"/>
        <v>2141.2</v>
      </c>
      <c r="Y79" s="63">
        <f aca="true" t="shared" si="22" ref="Y79:Y143">SUM(O79,I79)</f>
        <v>28</v>
      </c>
      <c r="Z79" s="64">
        <f aca="true" t="shared" si="23" ref="Z79:Z117">Y79</f>
        <v>28</v>
      </c>
      <c r="AA79" s="65"/>
      <c r="AB79" s="65"/>
      <c r="AC79" s="326">
        <v>50</v>
      </c>
      <c r="AD79" s="45">
        <v>60</v>
      </c>
      <c r="AE79" s="65"/>
      <c r="AF79" s="66"/>
      <c r="AG79" s="66"/>
      <c r="AH79" s="66"/>
      <c r="AI79" s="66"/>
      <c r="AJ79" s="66"/>
      <c r="AK79" s="67">
        <v>1980</v>
      </c>
      <c r="AL79" s="49">
        <f aca="true" t="shared" si="24" ref="AL79:AL143">AM79+AP79+F79</f>
        <v>3036.1</v>
      </c>
      <c r="AM79" s="68">
        <v>307.2</v>
      </c>
      <c r="AN79" s="68">
        <v>8.2</v>
      </c>
      <c r="AO79" s="68">
        <v>4.8</v>
      </c>
      <c r="AP79" s="50">
        <f aca="true" t="shared" si="25" ref="AP79:AP143">R79+M79</f>
        <v>587.7</v>
      </c>
      <c r="AQ79" s="22">
        <v>12179</v>
      </c>
      <c r="AR79" s="263">
        <v>1704</v>
      </c>
      <c r="AS79" s="264">
        <f aca="true" t="shared" si="26" ref="AS79:AS142">AC79*1.07</f>
        <v>53.5</v>
      </c>
      <c r="AU79" s="25"/>
      <c r="AV79" s="51"/>
    </row>
    <row r="80" spans="1:48" ht="13.5" thickBot="1">
      <c r="A80" s="26">
        <v>67</v>
      </c>
      <c r="B80" s="265" t="s">
        <v>61</v>
      </c>
      <c r="C80" s="53" t="s">
        <v>220</v>
      </c>
      <c r="D80" s="262">
        <v>1889.6</v>
      </c>
      <c r="E80" s="54">
        <v>263.8</v>
      </c>
      <c r="F80" s="29">
        <f t="shared" si="20"/>
        <v>1550</v>
      </c>
      <c r="G80" s="55"/>
      <c r="H80" s="22">
        <f aca="true" t="shared" si="27" ref="H80:H143">J80+K80+M80+L80</f>
        <v>1356.1</v>
      </c>
      <c r="I80" s="45">
        <f>'[2]Сводная'!$I$46+'[2]Сводная'!$N$46+'[2]Сводная'!$S$46</f>
        <v>28</v>
      </c>
      <c r="J80" s="45">
        <f>'[2]Сводная'!$L$46</f>
        <v>531.3</v>
      </c>
      <c r="K80" s="45">
        <f>'[2]Сводная'!$Q$46</f>
        <v>689.7</v>
      </c>
      <c r="L80" s="56">
        <f>'[2]Сводная'!$V$46</f>
        <v>135.1</v>
      </c>
      <c r="M80" s="57"/>
      <c r="N80" s="36">
        <f t="shared" si="21"/>
        <v>558.5</v>
      </c>
      <c r="O80" s="58">
        <f>'[2]Сводная'!$D$46</f>
        <v>4</v>
      </c>
      <c r="P80" s="59">
        <f>'[2]Сводная'!$G$46</f>
        <v>193.9</v>
      </c>
      <c r="Q80" s="59"/>
      <c r="R80" s="59">
        <v>364.6</v>
      </c>
      <c r="S80" s="60">
        <f t="shared" si="14"/>
        <v>364.6</v>
      </c>
      <c r="T80" s="61">
        <f t="shared" si="15"/>
        <v>1550</v>
      </c>
      <c r="U80" s="62">
        <f t="shared" si="16"/>
        <v>1550</v>
      </c>
      <c r="V80" s="62">
        <f t="shared" si="17"/>
        <v>1550</v>
      </c>
      <c r="W80" s="62">
        <f t="shared" si="18"/>
        <v>1550</v>
      </c>
      <c r="X80" s="62">
        <f t="shared" si="19"/>
        <v>1550</v>
      </c>
      <c r="Y80" s="63">
        <f t="shared" si="22"/>
        <v>32</v>
      </c>
      <c r="Z80" s="64">
        <f t="shared" si="23"/>
        <v>32</v>
      </c>
      <c r="AA80" s="65"/>
      <c r="AB80" s="65"/>
      <c r="AC80" s="326">
        <v>69</v>
      </c>
      <c r="AD80" s="45">
        <v>68</v>
      </c>
      <c r="AE80" s="65"/>
      <c r="AF80" s="66"/>
      <c r="AG80" s="66"/>
      <c r="AH80" s="66"/>
      <c r="AI80" s="66"/>
      <c r="AJ80" s="66"/>
      <c r="AK80" s="67">
        <v>1974</v>
      </c>
      <c r="AL80" s="49">
        <f t="shared" si="24"/>
        <v>2146.4</v>
      </c>
      <c r="AM80" s="68">
        <v>231.8</v>
      </c>
      <c r="AN80" s="68"/>
      <c r="AO80" s="68"/>
      <c r="AP80" s="50">
        <f t="shared" si="25"/>
        <v>364.6</v>
      </c>
      <c r="AQ80" s="22">
        <v>7267</v>
      </c>
      <c r="AR80" s="263">
        <v>754</v>
      </c>
      <c r="AS80" s="264">
        <f t="shared" si="26"/>
        <v>73.83</v>
      </c>
      <c r="AU80" s="25"/>
      <c r="AV80" s="51"/>
    </row>
    <row r="81" spans="1:48" ht="13.5" thickBot="1">
      <c r="A81" s="52">
        <v>68</v>
      </c>
      <c r="B81" s="265" t="s">
        <v>62</v>
      </c>
      <c r="C81" s="53" t="s">
        <v>220</v>
      </c>
      <c r="D81" s="262">
        <v>1906.4</v>
      </c>
      <c r="E81" s="54">
        <v>302.9</v>
      </c>
      <c r="F81" s="29">
        <f t="shared" si="20"/>
        <v>1215.3</v>
      </c>
      <c r="G81" s="55"/>
      <c r="H81" s="22">
        <f t="shared" si="27"/>
        <v>1657.6</v>
      </c>
      <c r="I81" s="45">
        <f>'[2]Сводная'!$I$47+'[2]Сводная'!$N$47+'[2]Сводная'!$S$47</f>
        <v>22</v>
      </c>
      <c r="J81" s="45">
        <f>'[2]Сводная'!$L$47</f>
        <v>270.4</v>
      </c>
      <c r="K81" s="74">
        <f>'[2]Сводная'!$Q$47</f>
        <v>668.4</v>
      </c>
      <c r="L81" s="56">
        <f>'[2]Сводная'!$V$47</f>
        <v>100.2</v>
      </c>
      <c r="M81" s="80">
        <f>'[2]Сводная'!$Y$47</f>
        <v>618.6</v>
      </c>
      <c r="N81" s="36">
        <f t="shared" si="21"/>
        <v>194.7</v>
      </c>
      <c r="O81" s="58">
        <f>'[2]Сводная'!$D$47</f>
        <v>3</v>
      </c>
      <c r="P81" s="59">
        <f>'[2]Сводная'!$G$47</f>
        <v>176.3</v>
      </c>
      <c r="Q81" s="59"/>
      <c r="R81" s="59">
        <f>'[2]Сводная'!$X$47</f>
        <v>18.4</v>
      </c>
      <c r="S81" s="60">
        <f t="shared" si="14"/>
        <v>18.4</v>
      </c>
      <c r="T81" s="61">
        <f t="shared" si="15"/>
        <v>1215.3</v>
      </c>
      <c r="U81" s="62">
        <f t="shared" si="16"/>
        <v>1215.3</v>
      </c>
      <c r="V81" s="62">
        <f t="shared" si="17"/>
        <v>1215.3</v>
      </c>
      <c r="W81" s="62">
        <f t="shared" si="18"/>
        <v>1215.3</v>
      </c>
      <c r="X81" s="62">
        <f t="shared" si="19"/>
        <v>1215.3</v>
      </c>
      <c r="Y81" s="63">
        <f t="shared" si="22"/>
        <v>25</v>
      </c>
      <c r="Z81" s="64">
        <f t="shared" si="23"/>
        <v>25</v>
      </c>
      <c r="AA81" s="65"/>
      <c r="AB81" s="65"/>
      <c r="AC81" s="326">
        <v>71</v>
      </c>
      <c r="AD81" s="45">
        <v>57</v>
      </c>
      <c r="AE81" s="65"/>
      <c r="AF81" s="66"/>
      <c r="AG81" s="66"/>
      <c r="AH81" s="66"/>
      <c r="AI81" s="66"/>
      <c r="AJ81" s="66"/>
      <c r="AK81" s="67">
        <v>1975</v>
      </c>
      <c r="AL81" s="49">
        <f t="shared" si="24"/>
        <v>2131.7</v>
      </c>
      <c r="AM81" s="68">
        <v>279.4</v>
      </c>
      <c r="AN81" s="68"/>
      <c r="AO81" s="68"/>
      <c r="AP81" s="50">
        <f t="shared" si="25"/>
        <v>637</v>
      </c>
      <c r="AQ81" s="22">
        <v>7377</v>
      </c>
      <c r="AR81" s="263">
        <v>99.6</v>
      </c>
      <c r="AS81" s="264">
        <f t="shared" si="26"/>
        <v>75.97</v>
      </c>
      <c r="AU81" s="25"/>
      <c r="AV81" s="51"/>
    </row>
    <row r="82" spans="1:48" ht="13.5" thickBot="1">
      <c r="A82" s="26">
        <v>69</v>
      </c>
      <c r="B82" s="265" t="s">
        <v>63</v>
      </c>
      <c r="C82" s="53" t="s">
        <v>220</v>
      </c>
      <c r="D82" s="262">
        <v>1916.4</v>
      </c>
      <c r="E82" s="54">
        <v>248.1</v>
      </c>
      <c r="F82" s="29">
        <f t="shared" si="20"/>
        <v>1579.6</v>
      </c>
      <c r="G82" s="55"/>
      <c r="H82" s="22">
        <f t="shared" si="27"/>
        <v>1021</v>
      </c>
      <c r="I82" s="45">
        <f>'[2]Сводная'!$I$48+'[2]Сводная'!$N$48+'[2]Сводная'!$S$48</f>
        <v>21</v>
      </c>
      <c r="J82" s="45">
        <f>'[2]Сводная'!$L$48</f>
        <v>318</v>
      </c>
      <c r="K82" s="45">
        <v>630.4</v>
      </c>
      <c r="L82" s="56">
        <f>'[2]Сводная'!$V$48</f>
        <v>72.6</v>
      </c>
      <c r="M82" s="57"/>
      <c r="N82" s="36">
        <f t="shared" si="21"/>
        <v>923.8</v>
      </c>
      <c r="O82" s="58">
        <f>'[2]Сводная'!$D$48</f>
        <v>11</v>
      </c>
      <c r="P82" s="59">
        <v>558.6</v>
      </c>
      <c r="Q82" s="59"/>
      <c r="R82" s="237">
        <v>365.2</v>
      </c>
      <c r="S82" s="60">
        <f t="shared" si="14"/>
        <v>365.2</v>
      </c>
      <c r="T82" s="61">
        <f t="shared" si="15"/>
        <v>1579.6</v>
      </c>
      <c r="U82" s="62">
        <f t="shared" si="16"/>
        <v>1579.6</v>
      </c>
      <c r="V82" s="62">
        <f t="shared" si="17"/>
        <v>1579.6</v>
      </c>
      <c r="W82" s="62">
        <f t="shared" si="18"/>
        <v>1579.6</v>
      </c>
      <c r="X82" s="62">
        <f t="shared" si="19"/>
        <v>1579.6</v>
      </c>
      <c r="Y82" s="63">
        <f t="shared" si="22"/>
        <v>32</v>
      </c>
      <c r="Z82" s="64">
        <f t="shared" si="23"/>
        <v>32</v>
      </c>
      <c r="AA82" s="65"/>
      <c r="AB82" s="65"/>
      <c r="AC82" s="326">
        <v>67</v>
      </c>
      <c r="AD82" s="45">
        <v>72</v>
      </c>
      <c r="AE82" s="65"/>
      <c r="AF82" s="66"/>
      <c r="AG82" s="66"/>
      <c r="AH82" s="66"/>
      <c r="AI82" s="66"/>
      <c r="AJ82" s="66"/>
      <c r="AK82" s="67">
        <v>1974</v>
      </c>
      <c r="AL82" s="49">
        <f t="shared" si="24"/>
        <v>2170.3</v>
      </c>
      <c r="AM82" s="68">
        <v>225.5</v>
      </c>
      <c r="AN82" s="68"/>
      <c r="AO82" s="68"/>
      <c r="AP82" s="50">
        <f t="shared" si="25"/>
        <v>365.2</v>
      </c>
      <c r="AQ82" s="22">
        <v>7408</v>
      </c>
      <c r="AR82" s="263">
        <v>207.1</v>
      </c>
      <c r="AS82" s="264">
        <f t="shared" si="26"/>
        <v>71.69</v>
      </c>
      <c r="AU82" s="25"/>
      <c r="AV82" s="51"/>
    </row>
    <row r="83" spans="1:48" ht="13.5" thickBot="1">
      <c r="A83" s="26">
        <v>70</v>
      </c>
      <c r="B83" s="265" t="s">
        <v>64</v>
      </c>
      <c r="C83" s="53" t="s">
        <v>221</v>
      </c>
      <c r="D83" s="262">
        <v>2108.5</v>
      </c>
      <c r="E83" s="54">
        <v>306.1</v>
      </c>
      <c r="F83" s="29">
        <f t="shared" si="20"/>
        <v>2107.4</v>
      </c>
      <c r="G83" s="55"/>
      <c r="H83" s="22">
        <f t="shared" si="27"/>
        <v>1697.1</v>
      </c>
      <c r="I83" s="45">
        <f>'[2]Сводная'!$I$49+'[2]Сводная'!$N$49+'[2]Сводная'!$S$49</f>
        <v>31</v>
      </c>
      <c r="J83" s="45">
        <f>'[2]Сводная'!$L$49</f>
        <v>724.6</v>
      </c>
      <c r="K83" s="45">
        <f>'[2]Сводная'!$Q$49</f>
        <v>972.5</v>
      </c>
      <c r="L83" s="56">
        <f>'[2]Сводная'!$V$49</f>
        <v>0</v>
      </c>
      <c r="M83" s="57"/>
      <c r="N83" s="36">
        <f t="shared" si="21"/>
        <v>410.3</v>
      </c>
      <c r="O83" s="58">
        <f>'[2]Сводная'!$D$49</f>
        <v>7</v>
      </c>
      <c r="P83" s="59">
        <f>'[2]Сводная'!$G$49</f>
        <v>410.3</v>
      </c>
      <c r="Q83" s="59"/>
      <c r="R83" s="59"/>
      <c r="S83" s="60">
        <f t="shared" si="14"/>
        <v>0</v>
      </c>
      <c r="T83" s="61">
        <f t="shared" si="15"/>
        <v>2107.4</v>
      </c>
      <c r="U83" s="62">
        <f t="shared" si="16"/>
        <v>2107.4</v>
      </c>
      <c r="V83" s="62">
        <f t="shared" si="17"/>
        <v>2107.4</v>
      </c>
      <c r="W83" s="62">
        <f t="shared" si="18"/>
        <v>2107.4</v>
      </c>
      <c r="X83" s="62">
        <f t="shared" si="19"/>
        <v>2107.4</v>
      </c>
      <c r="Y83" s="63">
        <f t="shared" si="22"/>
        <v>38</v>
      </c>
      <c r="Z83" s="64">
        <f t="shared" si="23"/>
        <v>38</v>
      </c>
      <c r="AA83" s="65"/>
      <c r="AB83" s="65"/>
      <c r="AC83" s="326">
        <v>86</v>
      </c>
      <c r="AD83" s="45">
        <v>83</v>
      </c>
      <c r="AE83" s="65"/>
      <c r="AF83" s="66"/>
      <c r="AG83" s="66"/>
      <c r="AH83" s="66"/>
      <c r="AI83" s="66"/>
      <c r="AJ83" s="66"/>
      <c r="AK83" s="67">
        <v>1989</v>
      </c>
      <c r="AL83" s="49">
        <f t="shared" si="24"/>
        <v>2388.8</v>
      </c>
      <c r="AM83" s="68">
        <v>281.4</v>
      </c>
      <c r="AN83" s="68"/>
      <c r="AO83" s="68"/>
      <c r="AP83" s="50">
        <f t="shared" si="25"/>
        <v>0</v>
      </c>
      <c r="AQ83" s="22">
        <v>8417</v>
      </c>
      <c r="AR83" s="263">
        <v>324</v>
      </c>
      <c r="AS83" s="264">
        <f t="shared" si="26"/>
        <v>92.02</v>
      </c>
      <c r="AU83" s="25"/>
      <c r="AV83" s="51"/>
    </row>
    <row r="84" spans="1:48" ht="13.5" thickBot="1">
      <c r="A84" s="52">
        <v>71</v>
      </c>
      <c r="B84" s="265" t="s">
        <v>65</v>
      </c>
      <c r="C84" s="53" t="s">
        <v>270</v>
      </c>
      <c r="D84" s="262">
        <v>1971.5</v>
      </c>
      <c r="E84" s="54">
        <v>202.4</v>
      </c>
      <c r="F84" s="29">
        <f t="shared" si="20"/>
        <v>1951.5</v>
      </c>
      <c r="G84" s="55"/>
      <c r="H84" s="22">
        <f t="shared" si="27"/>
        <v>1161.9</v>
      </c>
      <c r="I84" s="45">
        <f>'[2]Сводная'!$I$50+'[2]Сводная'!$N$50+'[2]Сводная'!$S$50</f>
        <v>28</v>
      </c>
      <c r="J84" s="45">
        <v>320.4</v>
      </c>
      <c r="K84" s="45">
        <f>'[2]Сводная'!$Q$50</f>
        <v>753.2</v>
      </c>
      <c r="L84" s="56">
        <f>'[2]Сводная'!$V$50</f>
        <v>88.3</v>
      </c>
      <c r="M84" s="57"/>
      <c r="N84" s="36">
        <f t="shared" si="21"/>
        <v>829.6</v>
      </c>
      <c r="O84" s="58">
        <f>'[2]Сводная'!$D$50</f>
        <v>19</v>
      </c>
      <c r="P84" s="59">
        <f>'[2]Сводная'!$G$50</f>
        <v>789.6</v>
      </c>
      <c r="Q84" s="59"/>
      <c r="R84" s="59">
        <v>40</v>
      </c>
      <c r="S84" s="60">
        <f t="shared" si="14"/>
        <v>40</v>
      </c>
      <c r="T84" s="61">
        <f t="shared" si="15"/>
        <v>1951.5</v>
      </c>
      <c r="U84" s="62">
        <f t="shared" si="16"/>
        <v>1951.5</v>
      </c>
      <c r="V84" s="62">
        <f t="shared" si="17"/>
        <v>1951.5</v>
      </c>
      <c r="W84" s="62">
        <f t="shared" si="18"/>
        <v>1951.5</v>
      </c>
      <c r="X84" s="62">
        <f t="shared" si="19"/>
        <v>1951.5</v>
      </c>
      <c r="Y84" s="63">
        <f t="shared" si="22"/>
        <v>47</v>
      </c>
      <c r="Z84" s="64">
        <f t="shared" si="23"/>
        <v>47</v>
      </c>
      <c r="AA84" s="65"/>
      <c r="AB84" s="65"/>
      <c r="AC84" s="326">
        <v>92</v>
      </c>
      <c r="AD84" s="45">
        <v>103</v>
      </c>
      <c r="AE84" s="65"/>
      <c r="AF84" s="66"/>
      <c r="AG84" s="66"/>
      <c r="AH84" s="66"/>
      <c r="AI84" s="66"/>
      <c r="AJ84" s="66"/>
      <c r="AK84" s="67">
        <v>1971</v>
      </c>
      <c r="AL84" s="49">
        <f t="shared" si="24"/>
        <v>2175.5</v>
      </c>
      <c r="AM84" s="68">
        <v>184</v>
      </c>
      <c r="AN84" s="68"/>
      <c r="AO84" s="68"/>
      <c r="AP84" s="50">
        <f t="shared" si="25"/>
        <v>40</v>
      </c>
      <c r="AQ84" s="22">
        <v>7277</v>
      </c>
      <c r="AR84" s="263">
        <v>855</v>
      </c>
      <c r="AS84" s="264">
        <f t="shared" si="26"/>
        <v>98.44</v>
      </c>
      <c r="AU84" s="25"/>
      <c r="AV84" s="51"/>
    </row>
    <row r="85" spans="1:48" ht="13.5" thickBot="1">
      <c r="A85" s="26">
        <v>72</v>
      </c>
      <c r="B85" s="265" t="s">
        <v>66</v>
      </c>
      <c r="C85" s="53" t="s">
        <v>220</v>
      </c>
      <c r="D85" s="262">
        <v>2761</v>
      </c>
      <c r="E85" s="54">
        <v>380</v>
      </c>
      <c r="F85" s="29">
        <f t="shared" si="20"/>
        <v>2316.2</v>
      </c>
      <c r="G85" s="55"/>
      <c r="H85" s="22">
        <f t="shared" si="27"/>
        <v>1618.8</v>
      </c>
      <c r="I85" s="45">
        <f>'[2]Сводная'!$I$51+'[2]Сводная'!$N$51+'[2]Сводная'!$S$51</f>
        <v>34</v>
      </c>
      <c r="J85" s="45">
        <v>714.3</v>
      </c>
      <c r="K85" s="45">
        <f>'[2]Сводная'!$Q$51</f>
        <v>833.2</v>
      </c>
      <c r="L85" s="56">
        <f>'[2]Сводная'!$V$51</f>
        <v>71.3</v>
      </c>
      <c r="M85" s="57"/>
      <c r="N85" s="36">
        <f t="shared" si="21"/>
        <v>1188.6</v>
      </c>
      <c r="O85" s="58">
        <f>'[2]Сводная'!$D$51</f>
        <v>13</v>
      </c>
      <c r="P85" s="59">
        <v>697.4</v>
      </c>
      <c r="Q85" s="59"/>
      <c r="R85" s="237">
        <v>491.2</v>
      </c>
      <c r="S85" s="60">
        <f t="shared" si="14"/>
        <v>491.2</v>
      </c>
      <c r="T85" s="61">
        <f t="shared" si="15"/>
        <v>2316.2</v>
      </c>
      <c r="U85" s="62">
        <f t="shared" si="16"/>
        <v>2316.2</v>
      </c>
      <c r="V85" s="62">
        <f t="shared" si="17"/>
        <v>2316.2</v>
      </c>
      <c r="W85" s="62">
        <f t="shared" si="18"/>
        <v>2316.2</v>
      </c>
      <c r="X85" s="62">
        <f t="shared" si="19"/>
        <v>2316.2</v>
      </c>
      <c r="Y85" s="63">
        <f t="shared" si="22"/>
        <v>47</v>
      </c>
      <c r="Z85" s="64">
        <f t="shared" si="23"/>
        <v>47</v>
      </c>
      <c r="AA85" s="65"/>
      <c r="AB85" s="65"/>
      <c r="AC85" s="326">
        <v>117</v>
      </c>
      <c r="AD85" s="45">
        <v>115</v>
      </c>
      <c r="AE85" s="65"/>
      <c r="AF85" s="66"/>
      <c r="AG85" s="66"/>
      <c r="AH85" s="66"/>
      <c r="AI85" s="66"/>
      <c r="AJ85" s="66"/>
      <c r="AK85" s="67">
        <v>1973</v>
      </c>
      <c r="AL85" s="49">
        <f t="shared" si="24"/>
        <v>3156.8</v>
      </c>
      <c r="AM85" s="68">
        <v>349.4</v>
      </c>
      <c r="AN85" s="68"/>
      <c r="AO85" s="68"/>
      <c r="AP85" s="50">
        <f t="shared" si="25"/>
        <v>491.2</v>
      </c>
      <c r="AQ85" s="22">
        <v>11140</v>
      </c>
      <c r="AR85" s="263">
        <v>1177</v>
      </c>
      <c r="AS85" s="264">
        <f t="shared" si="26"/>
        <v>125.19</v>
      </c>
      <c r="AU85" s="25"/>
      <c r="AV85" s="51"/>
    </row>
    <row r="86" spans="1:48" ht="13.5" thickBot="1">
      <c r="A86" s="26">
        <v>73</v>
      </c>
      <c r="B86" s="319" t="s">
        <v>290</v>
      </c>
      <c r="C86" s="53" t="s">
        <v>220</v>
      </c>
      <c r="D86" s="262">
        <v>3993.7</v>
      </c>
      <c r="E86" s="54">
        <v>374</v>
      </c>
      <c r="F86" s="29">
        <f t="shared" si="20"/>
        <v>1560.8</v>
      </c>
      <c r="G86" s="55"/>
      <c r="H86" s="22">
        <f t="shared" si="27"/>
        <v>1113.8</v>
      </c>
      <c r="I86" s="45">
        <f>'[2]Сводная'!$I$52+'[2]Сводная'!$N$52+'[2]Сводная'!$S$52</f>
        <v>23</v>
      </c>
      <c r="J86" s="45">
        <f>'[2]Сводная'!$L$52</f>
        <v>513.1</v>
      </c>
      <c r="K86" s="45">
        <f>'[2]Сводная'!$Q$52</f>
        <v>514</v>
      </c>
      <c r="L86" s="56">
        <f>'[2]Сводная'!$V$52</f>
        <v>86.7</v>
      </c>
      <c r="M86" s="57"/>
      <c r="N86" s="36">
        <f t="shared" si="21"/>
        <v>818.2</v>
      </c>
      <c r="O86" s="58">
        <f>'[2]Сводная'!$D$52</f>
        <v>9</v>
      </c>
      <c r="P86" s="59">
        <f>'[2]Сводная'!$G$52</f>
        <v>447</v>
      </c>
      <c r="Q86" s="59"/>
      <c r="R86" s="59">
        <f>'[2]Сводная'!$X$52</f>
        <v>371.2</v>
      </c>
      <c r="S86" s="60">
        <f t="shared" si="14"/>
        <v>371.2</v>
      </c>
      <c r="T86" s="61">
        <f t="shared" si="15"/>
        <v>1560.8</v>
      </c>
      <c r="U86" s="62">
        <f t="shared" si="16"/>
        <v>1560.8</v>
      </c>
      <c r="V86" s="62">
        <f t="shared" si="17"/>
        <v>1560.8</v>
      </c>
      <c r="W86" s="62">
        <f t="shared" si="18"/>
        <v>1560.8</v>
      </c>
      <c r="X86" s="62">
        <f t="shared" si="19"/>
        <v>1560.8</v>
      </c>
      <c r="Y86" s="63">
        <f t="shared" si="22"/>
        <v>32</v>
      </c>
      <c r="Z86" s="64">
        <f t="shared" si="23"/>
        <v>32</v>
      </c>
      <c r="AA86" s="65"/>
      <c r="AB86" s="65"/>
      <c r="AC86" s="326">
        <v>115</v>
      </c>
      <c r="AD86" s="45">
        <v>53</v>
      </c>
      <c r="AE86" s="65"/>
      <c r="AF86" s="66"/>
      <c r="AG86" s="66"/>
      <c r="AH86" s="66"/>
      <c r="AI86" s="66"/>
      <c r="AJ86" s="66"/>
      <c r="AK86" s="67">
        <v>1977</v>
      </c>
      <c r="AL86" s="49">
        <f t="shared" si="24"/>
        <v>2158.6</v>
      </c>
      <c r="AM86" s="68">
        <v>226.6</v>
      </c>
      <c r="AN86" s="68"/>
      <c r="AO86" s="68"/>
      <c r="AP86" s="50">
        <f t="shared" si="25"/>
        <v>371.2</v>
      </c>
      <c r="AQ86" s="22">
        <v>7638</v>
      </c>
      <c r="AR86" s="263">
        <v>384</v>
      </c>
      <c r="AS86" s="264">
        <f t="shared" si="26"/>
        <v>123.05</v>
      </c>
      <c r="AU86" s="25"/>
      <c r="AV86" s="51"/>
    </row>
    <row r="87" spans="1:48" ht="13.5" thickBot="1">
      <c r="A87" s="52">
        <v>74</v>
      </c>
      <c r="B87" s="265" t="s">
        <v>67</v>
      </c>
      <c r="C87" s="53" t="s">
        <v>220</v>
      </c>
      <c r="D87" s="262">
        <v>1897.8</v>
      </c>
      <c r="E87" s="54">
        <v>241.6</v>
      </c>
      <c r="F87" s="29">
        <f t="shared" si="20"/>
        <v>1546.1</v>
      </c>
      <c r="G87" s="55"/>
      <c r="H87" s="22">
        <f t="shared" si="27"/>
        <v>967.9</v>
      </c>
      <c r="I87" s="45">
        <f>'[6]Лист2'!$K$25+'[6]Лист2'!$P$25+'[6]Лист2'!$S$25</f>
        <v>21</v>
      </c>
      <c r="J87" s="45">
        <f>'[6]Лист2'!$L$25</f>
        <v>570.2</v>
      </c>
      <c r="K87" s="45">
        <f>'[6]Лист2'!$Q$25</f>
        <v>347.7</v>
      </c>
      <c r="L87" s="56">
        <f>'[6]Лист2'!$V$25</f>
        <v>50</v>
      </c>
      <c r="M87" s="57"/>
      <c r="N87" s="36">
        <f t="shared" si="21"/>
        <v>942.8</v>
      </c>
      <c r="O87" s="58">
        <f>'[6]Лист2'!$F$25</f>
        <v>11</v>
      </c>
      <c r="P87" s="59">
        <v>524.3</v>
      </c>
      <c r="Q87" s="59">
        <f>'[6]Лист2'!$Y$25</f>
        <v>53.9</v>
      </c>
      <c r="R87" s="237">
        <v>364.6</v>
      </c>
      <c r="S87" s="60">
        <f t="shared" si="14"/>
        <v>364.6</v>
      </c>
      <c r="T87" s="61">
        <f t="shared" si="15"/>
        <v>1546.1</v>
      </c>
      <c r="U87" s="62">
        <f t="shared" si="16"/>
        <v>1546.1</v>
      </c>
      <c r="V87" s="62">
        <f t="shared" si="17"/>
        <v>1546.1</v>
      </c>
      <c r="W87" s="62">
        <f t="shared" si="18"/>
        <v>1546.1</v>
      </c>
      <c r="X87" s="62">
        <f t="shared" si="19"/>
        <v>1546.1</v>
      </c>
      <c r="Y87" s="63">
        <f t="shared" si="22"/>
        <v>32</v>
      </c>
      <c r="Z87" s="64">
        <f t="shared" si="23"/>
        <v>32</v>
      </c>
      <c r="AA87" s="65"/>
      <c r="AB87" s="65"/>
      <c r="AC87" s="326">
        <v>80</v>
      </c>
      <c r="AD87" s="45">
        <v>75</v>
      </c>
      <c r="AE87" s="65"/>
      <c r="AF87" s="66"/>
      <c r="AG87" s="66"/>
      <c r="AH87" s="66"/>
      <c r="AI87" s="66"/>
      <c r="AJ87" s="66"/>
      <c r="AK87" s="67">
        <v>1974</v>
      </c>
      <c r="AL87" s="49">
        <f t="shared" si="24"/>
        <v>2131.3</v>
      </c>
      <c r="AM87" s="68">
        <v>220.6</v>
      </c>
      <c r="AN87" s="68"/>
      <c r="AO87" s="68"/>
      <c r="AP87" s="50">
        <f t="shared" si="25"/>
        <v>364.6</v>
      </c>
      <c r="AQ87" s="22">
        <v>7588</v>
      </c>
      <c r="AR87" s="263">
        <v>274</v>
      </c>
      <c r="AS87" s="264">
        <f t="shared" si="26"/>
        <v>85.6</v>
      </c>
      <c r="AU87" s="25"/>
      <c r="AV87" s="51"/>
    </row>
    <row r="88" spans="1:48" ht="13.5" thickBot="1">
      <c r="A88" s="26">
        <v>75</v>
      </c>
      <c r="B88" s="265" t="s">
        <v>68</v>
      </c>
      <c r="C88" s="53" t="s">
        <v>220</v>
      </c>
      <c r="D88" s="262">
        <v>1925.2</v>
      </c>
      <c r="E88" s="54">
        <v>249.3</v>
      </c>
      <c r="F88" s="29">
        <f t="shared" si="20"/>
        <v>1563.1</v>
      </c>
      <c r="G88" s="55"/>
      <c r="H88" s="22">
        <f t="shared" si="27"/>
        <v>924.7</v>
      </c>
      <c r="I88" s="45">
        <f>'[8]Лист2'!$K$5+'[8]Лист2'!$P$5+'[8]Лист2'!$S$5</f>
        <v>18</v>
      </c>
      <c r="J88" s="45">
        <f>'[8]Лист2'!$L$5</f>
        <v>494.7</v>
      </c>
      <c r="K88" s="45">
        <f>'[8]Лист2'!$Q$5</f>
        <v>321.7</v>
      </c>
      <c r="L88" s="56">
        <f>'[8]Лист2'!$V$5</f>
        <v>108.3</v>
      </c>
      <c r="M88" s="57"/>
      <c r="N88" s="36">
        <f t="shared" si="21"/>
        <v>1000.7</v>
      </c>
      <c r="O88" s="58">
        <f>'[8]Лист2'!$F$5</f>
        <v>14</v>
      </c>
      <c r="P88" s="59">
        <f>'[8]Лист2'!$G$5</f>
        <v>638.4</v>
      </c>
      <c r="Q88" s="59"/>
      <c r="R88" s="59">
        <f>'[6]Лист2'!$X$5</f>
        <v>362.3</v>
      </c>
      <c r="S88" s="60">
        <f t="shared" si="14"/>
        <v>362.3</v>
      </c>
      <c r="T88" s="61">
        <f t="shared" si="15"/>
        <v>1563.1</v>
      </c>
      <c r="U88" s="62">
        <f t="shared" si="16"/>
        <v>1563.1</v>
      </c>
      <c r="V88" s="62">
        <f t="shared" si="17"/>
        <v>1563.1</v>
      </c>
      <c r="W88" s="62">
        <f t="shared" si="18"/>
        <v>1563.1</v>
      </c>
      <c r="X88" s="62">
        <f t="shared" si="19"/>
        <v>1563.1</v>
      </c>
      <c r="Y88" s="63">
        <f t="shared" si="22"/>
        <v>32</v>
      </c>
      <c r="Z88" s="64">
        <f t="shared" si="23"/>
        <v>32</v>
      </c>
      <c r="AA88" s="65"/>
      <c r="AB88" s="65"/>
      <c r="AC88" s="326">
        <v>54</v>
      </c>
      <c r="AD88" s="45">
        <v>71</v>
      </c>
      <c r="AE88" s="65"/>
      <c r="AF88" s="66"/>
      <c r="AG88" s="66"/>
      <c r="AH88" s="66"/>
      <c r="AI88" s="66"/>
      <c r="AJ88" s="66"/>
      <c r="AK88" s="67">
        <v>1976</v>
      </c>
      <c r="AL88" s="49">
        <f t="shared" si="24"/>
        <v>2154.4</v>
      </c>
      <c r="AM88" s="68">
        <v>229</v>
      </c>
      <c r="AN88" s="68"/>
      <c r="AO88" s="68"/>
      <c r="AP88" s="50">
        <f t="shared" si="25"/>
        <v>362.3</v>
      </c>
      <c r="AQ88" s="22">
        <v>7196</v>
      </c>
      <c r="AR88" s="263">
        <v>469</v>
      </c>
      <c r="AS88" s="264">
        <f t="shared" si="26"/>
        <v>57.78</v>
      </c>
      <c r="AU88" s="25"/>
      <c r="AV88" s="51"/>
    </row>
    <row r="89" spans="1:48" ht="13.5" thickBot="1">
      <c r="A89" s="26">
        <v>76</v>
      </c>
      <c r="B89" s="265" t="s">
        <v>69</v>
      </c>
      <c r="C89" s="53" t="s">
        <v>220</v>
      </c>
      <c r="D89" s="262">
        <v>1928.9</v>
      </c>
      <c r="E89" s="54">
        <v>239.5</v>
      </c>
      <c r="F89" s="29">
        <f t="shared" si="20"/>
        <v>1564.8</v>
      </c>
      <c r="G89" s="55"/>
      <c r="H89" s="22">
        <f t="shared" si="27"/>
        <v>1242.3</v>
      </c>
      <c r="I89" s="45">
        <f>'[8]Лист2'!$K$6+'[8]Лист2'!$P$6+'[8]Лист2'!$S$6</f>
        <v>22</v>
      </c>
      <c r="J89" s="45">
        <f>'[8]Лист2'!$L$6</f>
        <v>634.9</v>
      </c>
      <c r="K89" s="45">
        <f>'[8]Лист2'!$Q$6</f>
        <v>380.5</v>
      </c>
      <c r="L89" s="56">
        <f>'[8]Лист2'!$V$6</f>
        <v>54.7</v>
      </c>
      <c r="M89" s="57">
        <v>172.2</v>
      </c>
      <c r="N89" s="36">
        <f t="shared" si="21"/>
        <v>697.6</v>
      </c>
      <c r="O89" s="58">
        <f>'[8]Лист2'!$F$6</f>
        <v>10</v>
      </c>
      <c r="P89" s="59">
        <f>'[8]Лист2'!$G$6</f>
        <v>494.7</v>
      </c>
      <c r="Q89" s="59"/>
      <c r="R89" s="59">
        <f>'[6]Лист2'!$X$6</f>
        <v>202.9</v>
      </c>
      <c r="S89" s="60">
        <f t="shared" si="14"/>
        <v>202.9</v>
      </c>
      <c r="T89" s="61">
        <f t="shared" si="15"/>
        <v>1564.8</v>
      </c>
      <c r="U89" s="62">
        <f t="shared" si="16"/>
        <v>1564.8</v>
      </c>
      <c r="V89" s="62">
        <f t="shared" si="17"/>
        <v>1564.8</v>
      </c>
      <c r="W89" s="62">
        <f t="shared" si="18"/>
        <v>1564.8</v>
      </c>
      <c r="X89" s="62">
        <f t="shared" si="19"/>
        <v>1564.8</v>
      </c>
      <c r="Y89" s="63">
        <f t="shared" si="22"/>
        <v>32</v>
      </c>
      <c r="Z89" s="64">
        <f t="shared" si="23"/>
        <v>32</v>
      </c>
      <c r="AA89" s="65"/>
      <c r="AB89" s="65"/>
      <c r="AC89" s="326">
        <v>65</v>
      </c>
      <c r="AD89" s="45">
        <v>74</v>
      </c>
      <c r="AE89" s="65"/>
      <c r="AF89" s="66"/>
      <c r="AG89" s="66"/>
      <c r="AH89" s="66"/>
      <c r="AI89" s="66"/>
      <c r="AJ89" s="66"/>
      <c r="AK89" s="67">
        <v>1976</v>
      </c>
      <c r="AL89" s="49">
        <f t="shared" si="24"/>
        <v>2159.2</v>
      </c>
      <c r="AM89" s="68">
        <v>219.3</v>
      </c>
      <c r="AN89" s="68"/>
      <c r="AO89" s="68"/>
      <c r="AP89" s="50">
        <f t="shared" si="25"/>
        <v>375.1</v>
      </c>
      <c r="AQ89" s="22">
        <v>7614</v>
      </c>
      <c r="AR89" s="263">
        <v>331</v>
      </c>
      <c r="AS89" s="264">
        <f t="shared" si="26"/>
        <v>69.55</v>
      </c>
      <c r="AU89" s="25"/>
      <c r="AV89" s="51"/>
    </row>
    <row r="90" spans="1:48" ht="13.5" thickBot="1">
      <c r="A90" s="52">
        <v>77</v>
      </c>
      <c r="B90" s="265" t="s">
        <v>70</v>
      </c>
      <c r="C90" s="53" t="s">
        <v>220</v>
      </c>
      <c r="D90" s="262">
        <v>1902.4</v>
      </c>
      <c r="E90" s="54">
        <v>242.2</v>
      </c>
      <c r="F90" s="29">
        <f t="shared" si="20"/>
        <v>1552.9</v>
      </c>
      <c r="G90" s="55"/>
      <c r="H90" s="22">
        <f t="shared" si="27"/>
        <v>1007.6</v>
      </c>
      <c r="I90" s="45">
        <v>20</v>
      </c>
      <c r="J90" s="45">
        <f>'[8]Лист2'!$L$7</f>
        <v>613.9</v>
      </c>
      <c r="K90" s="45">
        <f>'[8]Лист2'!$Q$7</f>
        <v>343</v>
      </c>
      <c r="L90" s="56">
        <f>'[8]Лист2'!$V$7</f>
        <v>50.7</v>
      </c>
      <c r="M90" s="57"/>
      <c r="N90" s="36">
        <f t="shared" si="21"/>
        <v>896.9</v>
      </c>
      <c r="O90" s="58">
        <f>'[8]Лист2'!$F$7</f>
        <v>11</v>
      </c>
      <c r="P90" s="59">
        <v>545.3</v>
      </c>
      <c r="Q90" s="59"/>
      <c r="R90" s="239">
        <v>351.6</v>
      </c>
      <c r="S90" s="60">
        <f t="shared" si="14"/>
        <v>351.6</v>
      </c>
      <c r="T90" s="61">
        <f t="shared" si="15"/>
        <v>1552.9</v>
      </c>
      <c r="U90" s="62">
        <f t="shared" si="16"/>
        <v>1552.9</v>
      </c>
      <c r="V90" s="62">
        <f t="shared" si="17"/>
        <v>1552.9</v>
      </c>
      <c r="W90" s="62">
        <f t="shared" si="18"/>
        <v>1552.9</v>
      </c>
      <c r="X90" s="62">
        <f t="shared" si="19"/>
        <v>1552.9</v>
      </c>
      <c r="Y90" s="63">
        <v>32</v>
      </c>
      <c r="Z90" s="64">
        <f t="shared" si="23"/>
        <v>32</v>
      </c>
      <c r="AA90" s="65"/>
      <c r="AB90" s="65"/>
      <c r="AC90" s="326">
        <v>68</v>
      </c>
      <c r="AD90" s="45">
        <v>78</v>
      </c>
      <c r="AE90" s="65"/>
      <c r="AF90" s="66"/>
      <c r="AG90" s="66"/>
      <c r="AH90" s="66"/>
      <c r="AI90" s="66"/>
      <c r="AJ90" s="66"/>
      <c r="AK90" s="67">
        <v>1976</v>
      </c>
      <c r="AL90" s="49">
        <f t="shared" si="24"/>
        <v>2126.6</v>
      </c>
      <c r="AM90" s="68">
        <v>222.1</v>
      </c>
      <c r="AN90" s="68"/>
      <c r="AO90" s="68"/>
      <c r="AP90" s="50">
        <f t="shared" si="25"/>
        <v>351.6</v>
      </c>
      <c r="AQ90" s="22">
        <v>7275</v>
      </c>
      <c r="AR90" s="263">
        <v>223</v>
      </c>
      <c r="AS90" s="264">
        <f t="shared" si="26"/>
        <v>72.76</v>
      </c>
      <c r="AU90" s="25"/>
      <c r="AV90" s="51"/>
    </row>
    <row r="91" spans="1:48" ht="13.5" thickBot="1">
      <c r="A91" s="26">
        <v>78</v>
      </c>
      <c r="B91" s="265" t="s">
        <v>71</v>
      </c>
      <c r="C91" s="53" t="s">
        <v>220</v>
      </c>
      <c r="D91" s="262">
        <v>1923.3</v>
      </c>
      <c r="E91" s="54">
        <v>245.2</v>
      </c>
      <c r="F91" s="29">
        <f t="shared" si="20"/>
        <v>1570</v>
      </c>
      <c r="G91" s="55"/>
      <c r="H91" s="22">
        <f t="shared" si="27"/>
        <v>1094.9</v>
      </c>
      <c r="I91" s="45">
        <f>'[6]Лист2'!$K$8+'[6]Лист2'!$P$8+'[6]Лист2'!$S$8</f>
        <v>21</v>
      </c>
      <c r="J91" s="45">
        <f>'[6]Лист2'!$L$8</f>
        <v>443.6</v>
      </c>
      <c r="K91" s="45">
        <f>'[6]Лист2'!$Q$8</f>
        <v>461.5</v>
      </c>
      <c r="L91" s="56">
        <f>'[6]Лист2'!$V$8</f>
        <v>142.7</v>
      </c>
      <c r="M91" s="57">
        <v>47.1</v>
      </c>
      <c r="N91" s="36">
        <f t="shared" si="21"/>
        <v>807.7</v>
      </c>
      <c r="O91" s="58">
        <f>'[6]Лист2'!$F$8</f>
        <v>11</v>
      </c>
      <c r="P91" s="59">
        <v>522.2</v>
      </c>
      <c r="Q91" s="59"/>
      <c r="R91" s="237">
        <v>285.5</v>
      </c>
      <c r="S91" s="60">
        <f t="shared" si="14"/>
        <v>285.5</v>
      </c>
      <c r="T91" s="61">
        <f t="shared" si="15"/>
        <v>1570</v>
      </c>
      <c r="U91" s="62">
        <f t="shared" si="16"/>
        <v>1570</v>
      </c>
      <c r="V91" s="62">
        <f t="shared" si="17"/>
        <v>1570</v>
      </c>
      <c r="W91" s="62">
        <f t="shared" si="18"/>
        <v>1570</v>
      </c>
      <c r="X91" s="62">
        <f t="shared" si="19"/>
        <v>1570</v>
      </c>
      <c r="Y91" s="63">
        <f t="shared" si="22"/>
        <v>32</v>
      </c>
      <c r="Z91" s="64">
        <f t="shared" si="23"/>
        <v>32</v>
      </c>
      <c r="AA91" s="65"/>
      <c r="AB91" s="65"/>
      <c r="AC91" s="326">
        <v>70</v>
      </c>
      <c r="AD91" s="45">
        <v>69</v>
      </c>
      <c r="AE91" s="65"/>
      <c r="AF91" s="66"/>
      <c r="AG91" s="66"/>
      <c r="AH91" s="66"/>
      <c r="AI91" s="66"/>
      <c r="AJ91" s="66"/>
      <c r="AK91" s="67">
        <v>1973</v>
      </c>
      <c r="AL91" s="49">
        <f t="shared" si="24"/>
        <v>2127.7</v>
      </c>
      <c r="AM91" s="68">
        <v>225.1</v>
      </c>
      <c r="AN91" s="68"/>
      <c r="AO91" s="68"/>
      <c r="AP91" s="50">
        <f t="shared" si="25"/>
        <v>332.6</v>
      </c>
      <c r="AQ91" s="22">
        <v>7295</v>
      </c>
      <c r="AR91" s="263">
        <v>235</v>
      </c>
      <c r="AS91" s="264">
        <f t="shared" si="26"/>
        <v>74.9</v>
      </c>
      <c r="AU91" s="25"/>
      <c r="AV91" s="51"/>
    </row>
    <row r="92" spans="1:48" ht="13.5" thickBot="1">
      <c r="A92" s="26">
        <v>79</v>
      </c>
      <c r="B92" s="265" t="s">
        <v>72</v>
      </c>
      <c r="C92" s="53" t="s">
        <v>220</v>
      </c>
      <c r="D92" s="262">
        <v>1908</v>
      </c>
      <c r="E92" s="54">
        <v>243.2</v>
      </c>
      <c r="F92" s="29">
        <f t="shared" si="20"/>
        <v>1556.7</v>
      </c>
      <c r="G92" s="55"/>
      <c r="H92" s="22">
        <f t="shared" si="27"/>
        <v>1118.3</v>
      </c>
      <c r="I92" s="45">
        <f>'[6]Лист2'!$K$33+'[6]Лист2'!$P$33+'[6]Лист2'!$S$33</f>
        <v>24</v>
      </c>
      <c r="J92" s="45">
        <v>494</v>
      </c>
      <c r="K92" s="45">
        <v>587.9</v>
      </c>
      <c r="L92" s="56">
        <v>36.4</v>
      </c>
      <c r="M92" s="57"/>
      <c r="N92" s="36">
        <f t="shared" si="21"/>
        <v>811.4</v>
      </c>
      <c r="O92" s="58">
        <f>'[6]Лист2'!$F$33</f>
        <v>8</v>
      </c>
      <c r="P92" s="59">
        <v>438.4</v>
      </c>
      <c r="Q92" s="59"/>
      <c r="R92" s="237">
        <v>373</v>
      </c>
      <c r="S92" s="60">
        <f t="shared" si="14"/>
        <v>373</v>
      </c>
      <c r="T92" s="61">
        <f t="shared" si="15"/>
        <v>1556.7</v>
      </c>
      <c r="U92" s="62">
        <f t="shared" si="16"/>
        <v>1556.7</v>
      </c>
      <c r="V92" s="62">
        <f t="shared" si="17"/>
        <v>1556.7</v>
      </c>
      <c r="W92" s="62">
        <f t="shared" si="18"/>
        <v>1556.7</v>
      </c>
      <c r="X92" s="62">
        <f t="shared" si="19"/>
        <v>1556.7</v>
      </c>
      <c r="Y92" s="63">
        <f t="shared" si="22"/>
        <v>32</v>
      </c>
      <c r="Z92" s="64">
        <f t="shared" si="23"/>
        <v>32</v>
      </c>
      <c r="AA92" s="65"/>
      <c r="AB92" s="65"/>
      <c r="AC92" s="326">
        <v>58</v>
      </c>
      <c r="AD92" s="45">
        <v>65</v>
      </c>
      <c r="AE92" s="65"/>
      <c r="AF92" s="66"/>
      <c r="AG92" s="66"/>
      <c r="AH92" s="66"/>
      <c r="AI92" s="66"/>
      <c r="AJ92" s="66"/>
      <c r="AK92" s="67">
        <v>1975</v>
      </c>
      <c r="AL92" s="49">
        <f t="shared" si="24"/>
        <v>2153</v>
      </c>
      <c r="AM92" s="68">
        <v>223.3</v>
      </c>
      <c r="AN92" s="68"/>
      <c r="AO92" s="68"/>
      <c r="AP92" s="50">
        <f t="shared" si="25"/>
        <v>373</v>
      </c>
      <c r="AQ92" s="22">
        <v>7177</v>
      </c>
      <c r="AR92" s="263">
        <v>999</v>
      </c>
      <c r="AS92" s="264">
        <f t="shared" si="26"/>
        <v>62.06</v>
      </c>
      <c r="AU92" s="25"/>
      <c r="AV92" s="51"/>
    </row>
    <row r="93" spans="1:48" ht="13.5" thickBot="1">
      <c r="A93" s="52">
        <v>80</v>
      </c>
      <c r="B93" s="265" t="s">
        <v>73</v>
      </c>
      <c r="C93" s="53" t="s">
        <v>220</v>
      </c>
      <c r="D93" s="262">
        <v>1883.8</v>
      </c>
      <c r="E93" s="54">
        <v>224.4</v>
      </c>
      <c r="F93" s="29">
        <f t="shared" si="20"/>
        <v>1549.4</v>
      </c>
      <c r="G93" s="55"/>
      <c r="H93" s="22">
        <f t="shared" si="27"/>
        <v>1236.7</v>
      </c>
      <c r="I93" s="45">
        <f>'[6]Лист2'!$K$22+'[6]Лист2'!$P$22+'[6]Лист2'!$S$22</f>
        <v>24</v>
      </c>
      <c r="J93" s="45">
        <f>'[6]Лист2'!$L$22</f>
        <v>512.9</v>
      </c>
      <c r="K93" s="45">
        <f>'[6]Лист2'!$Q$22</f>
        <v>626.3</v>
      </c>
      <c r="L93" s="56">
        <f>'[6]Лист2'!$V$22</f>
        <v>54.2</v>
      </c>
      <c r="M93" s="57">
        <v>43.3</v>
      </c>
      <c r="N93" s="36">
        <f t="shared" si="21"/>
        <v>709.5</v>
      </c>
      <c r="O93" s="58">
        <f>'[6]Лист2'!$F$22</f>
        <v>8</v>
      </c>
      <c r="P93" s="59">
        <f>'[6]Лист2'!$G$22</f>
        <v>356</v>
      </c>
      <c r="Q93" s="59"/>
      <c r="R93" s="59">
        <v>353.5</v>
      </c>
      <c r="S93" s="60">
        <f t="shared" si="14"/>
        <v>353.5</v>
      </c>
      <c r="T93" s="61">
        <f t="shared" si="15"/>
        <v>1549.4</v>
      </c>
      <c r="U93" s="62">
        <f t="shared" si="16"/>
        <v>1549.4</v>
      </c>
      <c r="V93" s="62">
        <f t="shared" si="17"/>
        <v>1549.4</v>
      </c>
      <c r="W93" s="62">
        <f t="shared" si="18"/>
        <v>1549.4</v>
      </c>
      <c r="X93" s="62">
        <f t="shared" si="19"/>
        <v>1549.4</v>
      </c>
      <c r="Y93" s="63">
        <f t="shared" si="22"/>
        <v>32</v>
      </c>
      <c r="Z93" s="64">
        <f t="shared" si="23"/>
        <v>32</v>
      </c>
      <c r="AA93" s="65"/>
      <c r="AB93" s="65"/>
      <c r="AC93" s="326">
        <v>89</v>
      </c>
      <c r="AD93" s="45">
        <v>77</v>
      </c>
      <c r="AE93" s="65"/>
      <c r="AF93" s="66"/>
      <c r="AG93" s="66"/>
      <c r="AH93" s="66"/>
      <c r="AI93" s="66"/>
      <c r="AJ93" s="66"/>
      <c r="AK93" s="67">
        <v>1975</v>
      </c>
      <c r="AL93" s="49">
        <f t="shared" si="24"/>
        <v>2372.5</v>
      </c>
      <c r="AM93" s="68">
        <f>224.4+201.9</f>
        <v>426.3</v>
      </c>
      <c r="AN93" s="68"/>
      <c r="AO93" s="68"/>
      <c r="AP93" s="50">
        <f t="shared" si="25"/>
        <v>396.8</v>
      </c>
      <c r="AQ93" s="22">
        <v>7269</v>
      </c>
      <c r="AR93" s="263">
        <v>1103</v>
      </c>
      <c r="AS93" s="264">
        <f t="shared" si="26"/>
        <v>95.23</v>
      </c>
      <c r="AU93" s="25"/>
      <c r="AV93" s="51"/>
    </row>
    <row r="94" spans="1:48" ht="12" customHeight="1" thickBot="1">
      <c r="A94" s="26">
        <v>81</v>
      </c>
      <c r="B94" s="265" t="s">
        <v>74</v>
      </c>
      <c r="C94" s="53" t="s">
        <v>220</v>
      </c>
      <c r="D94" s="262">
        <v>1948</v>
      </c>
      <c r="E94" s="54">
        <v>255.1</v>
      </c>
      <c r="F94" s="29">
        <f t="shared" si="20"/>
        <v>1887.9</v>
      </c>
      <c r="G94" s="55"/>
      <c r="H94" s="22">
        <f t="shared" si="27"/>
        <v>1195.1</v>
      </c>
      <c r="I94" s="45">
        <f>'[6]Лист2'!$K$34+'[6]Лист2'!$P$34+'[6]Лист2'!$S$34</f>
        <v>23</v>
      </c>
      <c r="J94" s="45">
        <f>'[6]Лист2'!$L$34</f>
        <v>497.3</v>
      </c>
      <c r="K94" s="45">
        <f>'[6]Лист2'!$Q$34</f>
        <v>697.8</v>
      </c>
      <c r="L94" s="56">
        <f>'[6]Лист2'!$V$34</f>
        <v>0</v>
      </c>
      <c r="M94" s="57"/>
      <c r="N94" s="36">
        <f t="shared" si="21"/>
        <v>766.5</v>
      </c>
      <c r="O94" s="58">
        <f>'[6]Лист2'!$F$34</f>
        <v>14</v>
      </c>
      <c r="P94" s="59">
        <f>'[6]Лист1'!$H$1209</f>
        <v>692.8</v>
      </c>
      <c r="Q94" s="59"/>
      <c r="R94" s="59">
        <f>'[6]Лист1'!$Y$1209</f>
        <v>73.7</v>
      </c>
      <c r="S94" s="60">
        <f t="shared" si="14"/>
        <v>73.7</v>
      </c>
      <c r="T94" s="61">
        <f t="shared" si="15"/>
        <v>1887.9</v>
      </c>
      <c r="U94" s="62">
        <f t="shared" si="16"/>
        <v>1887.9</v>
      </c>
      <c r="V94" s="62">
        <f t="shared" si="17"/>
        <v>1887.9</v>
      </c>
      <c r="W94" s="62">
        <f t="shared" si="18"/>
        <v>1887.9</v>
      </c>
      <c r="X94" s="62">
        <f t="shared" si="19"/>
        <v>1887.9</v>
      </c>
      <c r="Y94" s="63">
        <f t="shared" si="22"/>
        <v>37</v>
      </c>
      <c r="Z94" s="64">
        <f t="shared" si="23"/>
        <v>37</v>
      </c>
      <c r="AA94" s="65"/>
      <c r="AB94" s="65"/>
      <c r="AC94" s="326">
        <v>73</v>
      </c>
      <c r="AD94" s="45">
        <v>88</v>
      </c>
      <c r="AE94" s="65"/>
      <c r="AF94" s="66"/>
      <c r="AG94" s="66"/>
      <c r="AH94" s="66"/>
      <c r="AI94" s="66"/>
      <c r="AJ94" s="66"/>
      <c r="AK94" s="67">
        <v>1978</v>
      </c>
      <c r="AL94" s="49">
        <f t="shared" si="24"/>
        <v>2207</v>
      </c>
      <c r="AM94" s="68">
        <f>234.5+AN94</f>
        <v>245.4</v>
      </c>
      <c r="AN94" s="68">
        <v>10.9</v>
      </c>
      <c r="AO94" s="68"/>
      <c r="AP94" s="50">
        <f t="shared" si="25"/>
        <v>73.7</v>
      </c>
      <c r="AQ94" s="22">
        <v>7758</v>
      </c>
      <c r="AR94" s="263">
        <v>692</v>
      </c>
      <c r="AS94" s="264">
        <f t="shared" si="26"/>
        <v>78.11</v>
      </c>
      <c r="AU94" s="25"/>
      <c r="AV94" s="51"/>
    </row>
    <row r="95" spans="1:48" ht="13.5" thickBot="1">
      <c r="A95" s="26">
        <v>82</v>
      </c>
      <c r="B95" s="265" t="s">
        <v>75</v>
      </c>
      <c r="C95" s="53" t="s">
        <v>220</v>
      </c>
      <c r="D95" s="262">
        <v>1954.2</v>
      </c>
      <c r="E95" s="54">
        <v>222</v>
      </c>
      <c r="F95" s="29">
        <f t="shared" si="20"/>
        <v>1563.4</v>
      </c>
      <c r="G95" s="55"/>
      <c r="H95" s="22">
        <f t="shared" si="27"/>
        <v>1250.1</v>
      </c>
      <c r="I95" s="45">
        <f>'[6]Лист2'!$K$47+'[6]Лист2'!$P$47+'[6]Лист2'!$S$47</f>
        <v>18</v>
      </c>
      <c r="J95" s="45">
        <f>'[6]Лист2'!$L$47</f>
        <v>375.3</v>
      </c>
      <c r="K95" s="45">
        <f>'[6]Лист2'!$Q$47</f>
        <v>409.6</v>
      </c>
      <c r="L95" s="56">
        <f>'[6]Лист2'!$V$47</f>
        <v>71</v>
      </c>
      <c r="M95" s="57">
        <f>'[6]Лист2'!$X$47</f>
        <v>394.2</v>
      </c>
      <c r="N95" s="36">
        <f t="shared" si="21"/>
        <v>707.5</v>
      </c>
      <c r="O95" s="58">
        <f>'[6]Лист2'!$F$47</f>
        <v>14</v>
      </c>
      <c r="P95" s="59">
        <f>'[6]Лист2'!$G$47</f>
        <v>654.1</v>
      </c>
      <c r="Q95" s="59">
        <f>'[6]Лист1'!$Z$1938</f>
        <v>53.4</v>
      </c>
      <c r="R95" s="59"/>
      <c r="S95" s="60">
        <f t="shared" si="14"/>
        <v>0</v>
      </c>
      <c r="T95" s="61">
        <f t="shared" si="15"/>
        <v>1563.4</v>
      </c>
      <c r="U95" s="62">
        <f t="shared" si="16"/>
        <v>1563.4</v>
      </c>
      <c r="V95" s="62">
        <f t="shared" si="17"/>
        <v>1563.4</v>
      </c>
      <c r="W95" s="62">
        <f t="shared" si="18"/>
        <v>1563.4</v>
      </c>
      <c r="X95" s="62">
        <f t="shared" si="19"/>
        <v>1563.4</v>
      </c>
      <c r="Y95" s="63">
        <f t="shared" si="22"/>
        <v>32</v>
      </c>
      <c r="Z95" s="64">
        <f t="shared" si="23"/>
        <v>32</v>
      </c>
      <c r="AA95" s="65"/>
      <c r="AB95" s="65"/>
      <c r="AC95" s="326">
        <v>66</v>
      </c>
      <c r="AD95" s="45">
        <v>54</v>
      </c>
      <c r="AE95" s="65"/>
      <c r="AF95" s="66"/>
      <c r="AG95" s="66"/>
      <c r="AH95" s="66"/>
      <c r="AI95" s="66"/>
      <c r="AJ95" s="66"/>
      <c r="AK95" s="67">
        <v>1980</v>
      </c>
      <c r="AL95" s="49">
        <f t="shared" si="24"/>
        <v>2160.4</v>
      </c>
      <c r="AM95" s="68">
        <v>202.8</v>
      </c>
      <c r="AN95" s="68"/>
      <c r="AO95" s="68"/>
      <c r="AP95" s="50">
        <f t="shared" si="25"/>
        <v>394.2</v>
      </c>
      <c r="AQ95" s="22">
        <v>7627</v>
      </c>
      <c r="AR95" s="263">
        <v>324</v>
      </c>
      <c r="AS95" s="264">
        <f t="shared" si="26"/>
        <v>70.62</v>
      </c>
      <c r="AU95" s="25"/>
      <c r="AV95" s="51"/>
    </row>
    <row r="96" spans="1:48" ht="13.5" thickBot="1">
      <c r="A96" s="52">
        <v>83</v>
      </c>
      <c r="B96" s="265" t="s">
        <v>76</v>
      </c>
      <c r="C96" s="53" t="s">
        <v>220</v>
      </c>
      <c r="D96" s="262">
        <v>1920.8</v>
      </c>
      <c r="E96" s="54">
        <v>252</v>
      </c>
      <c r="F96" s="29">
        <f t="shared" si="20"/>
        <v>1920.9</v>
      </c>
      <c r="G96" s="55"/>
      <c r="H96" s="22">
        <f t="shared" si="27"/>
        <v>1440.5</v>
      </c>
      <c r="I96" s="45">
        <f>'[1]Лист2'!$I$27+'[1]Лист2'!$N$27+'[1]Лист2'!$S$27</f>
        <v>28</v>
      </c>
      <c r="J96" s="45">
        <f>'[1]Лист2'!$L$27</f>
        <v>1082.7</v>
      </c>
      <c r="K96" s="45">
        <f>'[1]Лист2'!$Q$27</f>
        <v>252.4</v>
      </c>
      <c r="L96" s="56">
        <f>'[1]Лист2'!$V$27</f>
        <v>105.4</v>
      </c>
      <c r="M96" s="57"/>
      <c r="N96" s="36">
        <f t="shared" si="21"/>
        <v>480.4</v>
      </c>
      <c r="O96" s="58">
        <f>'[1]Лист2'!$D$27</f>
        <v>10</v>
      </c>
      <c r="P96" s="59">
        <f>'[1]Лист2'!$G$27</f>
        <v>480.4</v>
      </c>
      <c r="Q96" s="59"/>
      <c r="R96" s="59"/>
      <c r="S96" s="60">
        <f t="shared" si="14"/>
        <v>0</v>
      </c>
      <c r="T96" s="61">
        <f t="shared" si="15"/>
        <v>1920.9</v>
      </c>
      <c r="U96" s="62">
        <f t="shared" si="16"/>
        <v>1920.9</v>
      </c>
      <c r="V96" s="62">
        <f t="shared" si="17"/>
        <v>1920.9</v>
      </c>
      <c r="W96" s="62">
        <f t="shared" si="18"/>
        <v>1920.9</v>
      </c>
      <c r="X96" s="62">
        <f t="shared" si="19"/>
        <v>1920.9</v>
      </c>
      <c r="Y96" s="63">
        <f t="shared" si="22"/>
        <v>38</v>
      </c>
      <c r="Z96" s="64">
        <f t="shared" si="23"/>
        <v>38</v>
      </c>
      <c r="AA96" s="65"/>
      <c r="AB96" s="65"/>
      <c r="AC96" s="326">
        <v>76</v>
      </c>
      <c r="AD96" s="45">
        <v>84</v>
      </c>
      <c r="AE96" s="65"/>
      <c r="AF96" s="66"/>
      <c r="AG96" s="66"/>
      <c r="AH96" s="66"/>
      <c r="AI96" s="66"/>
      <c r="AJ96" s="66"/>
      <c r="AK96" s="67">
        <v>1976</v>
      </c>
      <c r="AL96" s="49">
        <f t="shared" si="24"/>
        <v>2152.5</v>
      </c>
      <c r="AM96" s="68">
        <v>231.6</v>
      </c>
      <c r="AN96" s="68"/>
      <c r="AO96" s="68"/>
      <c r="AP96" s="50">
        <f t="shared" si="25"/>
        <v>0</v>
      </c>
      <c r="AQ96" s="22">
        <v>7678</v>
      </c>
      <c r="AR96" s="263">
        <v>494</v>
      </c>
      <c r="AS96" s="264">
        <f t="shared" si="26"/>
        <v>81.32</v>
      </c>
      <c r="AU96" s="25"/>
      <c r="AV96" s="51"/>
    </row>
    <row r="97" spans="1:48" ht="13.5" thickBot="1">
      <c r="A97" s="26">
        <v>84</v>
      </c>
      <c r="B97" s="265" t="s">
        <v>77</v>
      </c>
      <c r="C97" s="53" t="s">
        <v>220</v>
      </c>
      <c r="D97" s="262">
        <v>1934</v>
      </c>
      <c r="E97" s="54">
        <v>241.6</v>
      </c>
      <c r="F97" s="29">
        <f t="shared" si="20"/>
        <v>1934.5</v>
      </c>
      <c r="G97" s="55"/>
      <c r="H97" s="22">
        <f t="shared" si="27"/>
        <v>1337.2</v>
      </c>
      <c r="I97" s="45">
        <f>'[1]Лист2'!$I$29+'[1]Лист2'!$N$29+'[1]Лист2'!$S$29</f>
        <v>26</v>
      </c>
      <c r="J97" s="74">
        <f>'[1]Лист2'!$L$29</f>
        <v>866.5</v>
      </c>
      <c r="K97" s="45">
        <f>'[1]Лист2'!$Q$29</f>
        <v>470.7</v>
      </c>
      <c r="L97" s="56">
        <f>'[1]Лист2'!$V$29</f>
        <v>0</v>
      </c>
      <c r="M97" s="57"/>
      <c r="N97" s="36">
        <f t="shared" si="21"/>
        <v>597.3</v>
      </c>
      <c r="O97" s="58">
        <f>'[1]Лист2'!$D$29</f>
        <v>12</v>
      </c>
      <c r="P97" s="59">
        <f>'[1]Лист2'!$G$29</f>
        <v>597.3</v>
      </c>
      <c r="Q97" s="59"/>
      <c r="R97" s="59"/>
      <c r="S97" s="60">
        <f t="shared" si="14"/>
        <v>0</v>
      </c>
      <c r="T97" s="61">
        <f t="shared" si="15"/>
        <v>1934.5</v>
      </c>
      <c r="U97" s="62">
        <f t="shared" si="16"/>
        <v>1934.5</v>
      </c>
      <c r="V97" s="62">
        <f t="shared" si="17"/>
        <v>1934.5</v>
      </c>
      <c r="W97" s="62">
        <f t="shared" si="18"/>
        <v>1934.5</v>
      </c>
      <c r="X97" s="62">
        <f t="shared" si="19"/>
        <v>1934.5</v>
      </c>
      <c r="Y97" s="63">
        <f t="shared" si="22"/>
        <v>38</v>
      </c>
      <c r="Z97" s="64">
        <f t="shared" si="23"/>
        <v>38</v>
      </c>
      <c r="AA97" s="65"/>
      <c r="AB97" s="65"/>
      <c r="AC97" s="326">
        <v>94</v>
      </c>
      <c r="AD97" s="45">
        <v>89</v>
      </c>
      <c r="AE97" s="65"/>
      <c r="AF97" s="66"/>
      <c r="AG97" s="66"/>
      <c r="AH97" s="66"/>
      <c r="AI97" s="66"/>
      <c r="AJ97" s="66"/>
      <c r="AK97" s="67">
        <v>1976</v>
      </c>
      <c r="AL97" s="49">
        <f t="shared" si="24"/>
        <v>2183.5</v>
      </c>
      <c r="AM97" s="68">
        <f>235.6+AN97</f>
        <v>249</v>
      </c>
      <c r="AN97" s="68">
        <v>13.4</v>
      </c>
      <c r="AO97" s="68"/>
      <c r="AP97" s="50">
        <f t="shared" si="25"/>
        <v>0</v>
      </c>
      <c r="AQ97" s="22">
        <v>7712</v>
      </c>
      <c r="AR97" s="263">
        <v>477</v>
      </c>
      <c r="AS97" s="264">
        <f t="shared" si="26"/>
        <v>100.58</v>
      </c>
      <c r="AU97" s="25"/>
      <c r="AV97" s="51"/>
    </row>
    <row r="98" spans="1:48" ht="12.75" customHeight="1" thickBot="1">
      <c r="A98" s="26">
        <v>85</v>
      </c>
      <c r="B98" s="265" t="s">
        <v>78</v>
      </c>
      <c r="C98" s="53" t="s">
        <v>221</v>
      </c>
      <c r="D98" s="262">
        <v>2436.6</v>
      </c>
      <c r="E98" s="54">
        <v>265.8</v>
      </c>
      <c r="F98" s="29">
        <f t="shared" si="20"/>
        <v>2171.3</v>
      </c>
      <c r="G98" s="55"/>
      <c r="H98" s="22">
        <f t="shared" si="27"/>
        <v>2134.4</v>
      </c>
      <c r="I98" s="45">
        <f>'[1]Лист2'!$I$53+'[1]Лист2'!$N$53+'[1]Лист2'!$S$53</f>
        <v>27</v>
      </c>
      <c r="J98" s="45">
        <v>1601.4</v>
      </c>
      <c r="K98" s="45">
        <v>348.5</v>
      </c>
      <c r="L98" s="56">
        <v>0</v>
      </c>
      <c r="M98" s="57">
        <v>184.5</v>
      </c>
      <c r="N98" s="36">
        <f t="shared" si="21"/>
        <v>303.6</v>
      </c>
      <c r="O98" s="58">
        <f>'[1]Лист2'!$D$53</f>
        <v>4</v>
      </c>
      <c r="P98" s="59">
        <v>221.4</v>
      </c>
      <c r="Q98" s="59"/>
      <c r="R98" s="59">
        <v>82.2</v>
      </c>
      <c r="S98" s="60">
        <f t="shared" si="14"/>
        <v>82.2</v>
      </c>
      <c r="T98" s="61">
        <f t="shared" si="15"/>
        <v>2171.3</v>
      </c>
      <c r="U98" s="62">
        <f t="shared" si="16"/>
        <v>2171.3</v>
      </c>
      <c r="V98" s="62">
        <f t="shared" si="17"/>
        <v>2171.3</v>
      </c>
      <c r="W98" s="62">
        <f t="shared" si="18"/>
        <v>2171.3</v>
      </c>
      <c r="X98" s="62">
        <f t="shared" si="19"/>
        <v>2171.3</v>
      </c>
      <c r="Y98" s="63">
        <f t="shared" si="22"/>
        <v>31</v>
      </c>
      <c r="Z98" s="64">
        <f t="shared" si="23"/>
        <v>31</v>
      </c>
      <c r="AA98" s="65"/>
      <c r="AB98" s="65"/>
      <c r="AC98" s="326">
        <v>87</v>
      </c>
      <c r="AD98" s="45">
        <v>86</v>
      </c>
      <c r="AE98" s="65"/>
      <c r="AF98" s="66"/>
      <c r="AG98" s="66"/>
      <c r="AH98" s="66"/>
      <c r="AI98" s="66"/>
      <c r="AJ98" s="66"/>
      <c r="AK98" s="67">
        <v>1990</v>
      </c>
      <c r="AL98" s="49">
        <f t="shared" si="24"/>
        <v>2681</v>
      </c>
      <c r="AM98" s="68">
        <v>243</v>
      </c>
      <c r="AN98" s="68">
        <v>36</v>
      </c>
      <c r="AO98" s="68"/>
      <c r="AP98" s="50">
        <f t="shared" si="25"/>
        <v>266.7</v>
      </c>
      <c r="AQ98" s="22">
        <v>10120</v>
      </c>
      <c r="AR98" s="263">
        <v>547</v>
      </c>
      <c r="AS98" s="264">
        <f t="shared" si="26"/>
        <v>93.09</v>
      </c>
      <c r="AU98" s="25"/>
      <c r="AV98" s="51"/>
    </row>
    <row r="99" spans="1:48" ht="13.5" thickBot="1">
      <c r="A99" s="52">
        <v>86</v>
      </c>
      <c r="B99" s="265" t="s">
        <v>79</v>
      </c>
      <c r="C99" s="53" t="s">
        <v>220</v>
      </c>
      <c r="D99" s="262">
        <v>1838.9</v>
      </c>
      <c r="E99" s="54">
        <v>244</v>
      </c>
      <c r="F99" s="29">
        <f t="shared" si="20"/>
        <v>1408.5</v>
      </c>
      <c r="G99" s="55"/>
      <c r="H99" s="22">
        <f t="shared" si="27"/>
        <v>1029.2</v>
      </c>
      <c r="I99" s="45">
        <f>'[1]Лист2'!$I$28+'[1]Лист2'!$N$28+'[1]Лист2'!$S$28</f>
        <v>20</v>
      </c>
      <c r="J99" s="45">
        <f>'[1]Лист2'!$L$28</f>
        <v>600.5</v>
      </c>
      <c r="K99" s="45">
        <f>'[1]Лист2'!$Q$28</f>
        <v>353.5</v>
      </c>
      <c r="L99" s="56">
        <f>'[1]Лист2'!$V$28</f>
        <v>0</v>
      </c>
      <c r="M99" s="57">
        <v>75.2</v>
      </c>
      <c r="N99" s="36">
        <f t="shared" si="21"/>
        <v>809.2</v>
      </c>
      <c r="O99" s="58">
        <f>'[1]Лист2'!$D$28</f>
        <v>12</v>
      </c>
      <c r="P99" s="59">
        <v>454.5</v>
      </c>
      <c r="Q99" s="59"/>
      <c r="R99" s="59">
        <v>354.7</v>
      </c>
      <c r="S99" s="60">
        <f t="shared" si="14"/>
        <v>354.7</v>
      </c>
      <c r="T99" s="61">
        <f t="shared" si="15"/>
        <v>1408.5</v>
      </c>
      <c r="U99" s="62">
        <f t="shared" si="16"/>
        <v>1408.5</v>
      </c>
      <c r="V99" s="62">
        <f t="shared" si="17"/>
        <v>1408.5</v>
      </c>
      <c r="W99" s="62">
        <f t="shared" si="18"/>
        <v>1408.5</v>
      </c>
      <c r="X99" s="62">
        <f t="shared" si="19"/>
        <v>1408.5</v>
      </c>
      <c r="Y99" s="63">
        <f t="shared" si="22"/>
        <v>32</v>
      </c>
      <c r="Z99" s="64">
        <f t="shared" si="23"/>
        <v>32</v>
      </c>
      <c r="AA99" s="65"/>
      <c r="AB99" s="65"/>
      <c r="AC99" s="326">
        <v>59</v>
      </c>
      <c r="AD99" s="45">
        <v>60</v>
      </c>
      <c r="AE99" s="65"/>
      <c r="AF99" s="66"/>
      <c r="AG99" s="66"/>
      <c r="AH99" s="66"/>
      <c r="AI99" s="66"/>
      <c r="AJ99" s="66"/>
      <c r="AK99" s="67">
        <v>1975</v>
      </c>
      <c r="AL99" s="49">
        <f t="shared" si="24"/>
        <v>2074.7</v>
      </c>
      <c r="AM99" s="68">
        <v>236.3</v>
      </c>
      <c r="AN99" s="68"/>
      <c r="AO99" s="68"/>
      <c r="AP99" s="50">
        <f t="shared" si="25"/>
        <v>429.9</v>
      </c>
      <c r="AQ99" s="22">
        <v>7230</v>
      </c>
      <c r="AR99" s="263">
        <v>296</v>
      </c>
      <c r="AS99" s="264">
        <f t="shared" si="26"/>
        <v>63.13</v>
      </c>
      <c r="AU99" s="25"/>
      <c r="AV99" s="51"/>
    </row>
    <row r="100" spans="1:48" ht="13.5" thickBot="1">
      <c r="A100" s="26">
        <v>87</v>
      </c>
      <c r="B100" s="265" t="s">
        <v>80</v>
      </c>
      <c r="C100" s="53" t="s">
        <v>267</v>
      </c>
      <c r="D100" s="262">
        <v>2102.5</v>
      </c>
      <c r="E100" s="54">
        <v>300.3</v>
      </c>
      <c r="F100" s="29">
        <f t="shared" si="20"/>
        <v>2111.5</v>
      </c>
      <c r="G100" s="70">
        <v>54.9</v>
      </c>
      <c r="H100" s="22">
        <f t="shared" si="27"/>
        <v>1061.4</v>
      </c>
      <c r="I100" s="45">
        <f>'[1]Лист2'!$I$36+'[1]Лист2'!$N$36+'[1]Лист2'!$S$36</f>
        <v>16</v>
      </c>
      <c r="J100" s="45">
        <v>942.4</v>
      </c>
      <c r="K100" s="45">
        <f>'[1]Лист2'!$Q$36</f>
        <v>119</v>
      </c>
      <c r="L100" s="56">
        <f>'[1]Лист2'!$V$36</f>
        <v>0</v>
      </c>
      <c r="M100" s="57"/>
      <c r="N100" s="36">
        <f t="shared" si="21"/>
        <v>1050.1</v>
      </c>
      <c r="O100" s="58">
        <f>'[1]Лист2'!$D$36</f>
        <v>14</v>
      </c>
      <c r="P100" s="59">
        <f>'[1]Лист2'!$G$36</f>
        <v>1050.1</v>
      </c>
      <c r="Q100" s="59"/>
      <c r="R100" s="59"/>
      <c r="S100" s="60">
        <f t="shared" si="14"/>
        <v>0</v>
      </c>
      <c r="T100" s="61">
        <f t="shared" si="15"/>
        <v>2111.5</v>
      </c>
      <c r="U100" s="62">
        <f t="shared" si="16"/>
        <v>2111.5</v>
      </c>
      <c r="V100" s="62">
        <f t="shared" si="17"/>
        <v>2111.5</v>
      </c>
      <c r="W100" s="62">
        <f t="shared" si="18"/>
        <v>2111.5</v>
      </c>
      <c r="X100" s="62">
        <f t="shared" si="19"/>
        <v>2111.5</v>
      </c>
      <c r="Y100" s="63">
        <f t="shared" si="22"/>
        <v>30</v>
      </c>
      <c r="Z100" s="64">
        <f t="shared" si="23"/>
        <v>30</v>
      </c>
      <c r="AA100" s="65"/>
      <c r="AB100" s="65"/>
      <c r="AC100" s="327">
        <v>82</v>
      </c>
      <c r="AD100" s="71">
        <v>91</v>
      </c>
      <c r="AE100" s="65"/>
      <c r="AF100" s="66"/>
      <c r="AG100" s="66"/>
      <c r="AH100" s="66"/>
      <c r="AI100" s="66"/>
      <c r="AJ100" s="66"/>
      <c r="AK100" s="67">
        <v>1988</v>
      </c>
      <c r="AL100" s="49">
        <f t="shared" si="24"/>
        <v>2387.8</v>
      </c>
      <c r="AM100" s="68">
        <v>276.3</v>
      </c>
      <c r="AN100" s="68"/>
      <c r="AO100" s="68"/>
      <c r="AP100" s="50">
        <f t="shared" si="25"/>
        <v>0</v>
      </c>
      <c r="AQ100" s="22">
        <v>8378</v>
      </c>
      <c r="AR100" s="263">
        <v>447</v>
      </c>
      <c r="AS100" s="264">
        <f t="shared" si="26"/>
        <v>87.74</v>
      </c>
      <c r="AU100" s="25"/>
      <c r="AV100" s="51"/>
    </row>
    <row r="101" spans="1:48" ht="13.5" thickBot="1">
      <c r="A101" s="26">
        <v>88</v>
      </c>
      <c r="B101" s="265" t="s">
        <v>81</v>
      </c>
      <c r="C101" s="53" t="s">
        <v>220</v>
      </c>
      <c r="D101" s="262">
        <v>1624.3</v>
      </c>
      <c r="E101" s="54">
        <v>225.7</v>
      </c>
      <c r="F101" s="29">
        <f t="shared" si="20"/>
        <v>1575.6</v>
      </c>
      <c r="G101" s="55"/>
      <c r="H101" s="22">
        <f t="shared" si="27"/>
        <v>0</v>
      </c>
      <c r="I101" s="45">
        <f>'[3]Лист2'!$I$32+'[3]Лист2'!$N$32+'[3]Лист2'!$S$32</f>
        <v>0</v>
      </c>
      <c r="J101" s="45">
        <f>'[3]Лист2'!$L$32</f>
        <v>0</v>
      </c>
      <c r="K101" s="45">
        <f>'[3]Лист2'!$Q$32</f>
        <v>0</v>
      </c>
      <c r="L101" s="56">
        <f>'[3]Лист2'!$V$32</f>
        <v>0</v>
      </c>
      <c r="M101" s="57"/>
      <c r="N101" s="36">
        <f t="shared" si="21"/>
        <v>1973.6</v>
      </c>
      <c r="O101" s="58">
        <f>'[3]Лист2'!$D$32</f>
        <v>16</v>
      </c>
      <c r="P101" s="59">
        <v>1575.6</v>
      </c>
      <c r="Q101" s="59"/>
      <c r="R101" s="237">
        <v>398</v>
      </c>
      <c r="S101" s="60">
        <f t="shared" si="14"/>
        <v>398</v>
      </c>
      <c r="T101" s="61">
        <f t="shared" si="15"/>
        <v>1575.6</v>
      </c>
      <c r="U101" s="62">
        <f t="shared" si="16"/>
        <v>1575.6</v>
      </c>
      <c r="V101" s="62">
        <f t="shared" si="17"/>
        <v>1575.6</v>
      </c>
      <c r="W101" s="62">
        <f t="shared" si="18"/>
        <v>1575.6</v>
      </c>
      <c r="X101" s="62">
        <f t="shared" si="19"/>
        <v>1575.6</v>
      </c>
      <c r="Y101" s="63">
        <f t="shared" si="22"/>
        <v>16</v>
      </c>
      <c r="Z101" s="64">
        <f t="shared" si="23"/>
        <v>16</v>
      </c>
      <c r="AA101" s="65"/>
      <c r="AB101" s="65"/>
      <c r="AC101" s="326">
        <v>72</v>
      </c>
      <c r="AD101" s="73">
        <v>79</v>
      </c>
      <c r="AE101" s="65"/>
      <c r="AF101" s="66"/>
      <c r="AG101" s="66"/>
      <c r="AH101" s="66"/>
      <c r="AI101" s="66"/>
      <c r="AJ101" s="66"/>
      <c r="AK101" s="67">
        <v>1978</v>
      </c>
      <c r="AL101" s="49">
        <f t="shared" si="24"/>
        <v>2180.3</v>
      </c>
      <c r="AM101" s="68">
        <v>206.7</v>
      </c>
      <c r="AN101" s="68"/>
      <c r="AO101" s="68"/>
      <c r="AP101" s="50">
        <f t="shared" si="25"/>
        <v>398</v>
      </c>
      <c r="AQ101" s="22">
        <v>7597</v>
      </c>
      <c r="AR101" s="263">
        <v>390</v>
      </c>
      <c r="AS101" s="264">
        <f t="shared" si="26"/>
        <v>77.04</v>
      </c>
      <c r="AU101" s="25"/>
      <c r="AV101" s="51"/>
    </row>
    <row r="102" spans="1:48" ht="13.5" thickBot="1">
      <c r="A102" s="52">
        <v>89</v>
      </c>
      <c r="B102" s="265" t="s">
        <v>82</v>
      </c>
      <c r="C102" s="53" t="s">
        <v>220</v>
      </c>
      <c r="D102" s="262">
        <v>1925.6</v>
      </c>
      <c r="E102" s="54">
        <v>247.4</v>
      </c>
      <c r="F102" s="29">
        <f t="shared" si="20"/>
        <v>1927.4</v>
      </c>
      <c r="G102" s="55"/>
      <c r="H102" s="22">
        <f t="shared" si="27"/>
        <v>1304.3</v>
      </c>
      <c r="I102" s="45">
        <f>'[1]Лист2'!$I$37+'[1]Лист2'!$N$37+'[1]Лист2'!$S$37</f>
        <v>25</v>
      </c>
      <c r="J102" s="45">
        <f>'[1]Лист2'!$L$37</f>
        <v>1054.6</v>
      </c>
      <c r="K102" s="45">
        <f>'[1]Лист2'!$Q$37</f>
        <v>176.8</v>
      </c>
      <c r="L102" s="56">
        <f>'[1]Лист2'!$V$37</f>
        <v>72.9</v>
      </c>
      <c r="M102" s="57"/>
      <c r="N102" s="36">
        <f t="shared" si="21"/>
        <v>623.1</v>
      </c>
      <c r="O102" s="58">
        <f>'[1]Лист2'!$D$37</f>
        <v>13</v>
      </c>
      <c r="P102" s="59">
        <f>'[1]Лист2'!$G$37</f>
        <v>623.1</v>
      </c>
      <c r="Q102" s="59"/>
      <c r="R102" s="59"/>
      <c r="S102" s="60">
        <f t="shared" si="14"/>
        <v>0</v>
      </c>
      <c r="T102" s="61">
        <f t="shared" si="15"/>
        <v>1927.4</v>
      </c>
      <c r="U102" s="62">
        <f t="shared" si="16"/>
        <v>1927.4</v>
      </c>
      <c r="V102" s="62">
        <f t="shared" si="17"/>
        <v>1927.4</v>
      </c>
      <c r="W102" s="62">
        <f t="shared" si="18"/>
        <v>1927.4</v>
      </c>
      <c r="X102" s="62">
        <f t="shared" si="19"/>
        <v>1927.4</v>
      </c>
      <c r="Y102" s="63">
        <f t="shared" si="22"/>
        <v>38</v>
      </c>
      <c r="Z102" s="64">
        <f t="shared" si="23"/>
        <v>38</v>
      </c>
      <c r="AA102" s="65"/>
      <c r="AB102" s="65"/>
      <c r="AC102" s="326">
        <v>95</v>
      </c>
      <c r="AD102" s="45">
        <v>90</v>
      </c>
      <c r="AE102" s="65"/>
      <c r="AF102" s="66"/>
      <c r="AG102" s="66"/>
      <c r="AH102" s="66"/>
      <c r="AI102" s="66"/>
      <c r="AJ102" s="66"/>
      <c r="AK102" s="67">
        <v>1990</v>
      </c>
      <c r="AL102" s="49">
        <f>AM102+AP102+F102</f>
        <v>2154.8</v>
      </c>
      <c r="AM102" s="68">
        <v>227.4</v>
      </c>
      <c r="AN102" s="68"/>
      <c r="AO102" s="68"/>
      <c r="AP102" s="50">
        <f t="shared" si="25"/>
        <v>0</v>
      </c>
      <c r="AQ102" s="22">
        <v>7868</v>
      </c>
      <c r="AR102" s="263">
        <v>470</v>
      </c>
      <c r="AS102" s="264">
        <f t="shared" si="26"/>
        <v>101.65</v>
      </c>
      <c r="AU102" s="25"/>
      <c r="AV102" s="51"/>
    </row>
    <row r="103" spans="1:48" ht="13.5" thickBot="1">
      <c r="A103" s="26">
        <v>90</v>
      </c>
      <c r="B103" s="265" t="s">
        <v>83</v>
      </c>
      <c r="C103" s="53" t="s">
        <v>272</v>
      </c>
      <c r="D103" s="262">
        <v>1459.9</v>
      </c>
      <c r="E103" s="54">
        <v>223.4</v>
      </c>
      <c r="F103" s="29">
        <f t="shared" si="20"/>
        <v>1601.5</v>
      </c>
      <c r="G103" s="55">
        <v>36</v>
      </c>
      <c r="H103" s="22">
        <f t="shared" si="27"/>
        <v>440.3</v>
      </c>
      <c r="I103" s="45">
        <f>'[3]Лист2'!$I$11+'[3]Лист2'!$N$11+'[3]Лист2'!$S$11</f>
        <v>6</v>
      </c>
      <c r="J103" s="58">
        <f>'[3]Лист2'!$L$11</f>
        <v>367</v>
      </c>
      <c r="K103" s="45">
        <f>'[3]Лист2'!$Q$11</f>
        <v>73.3</v>
      </c>
      <c r="L103" s="56"/>
      <c r="M103" s="57"/>
      <c r="N103" s="36">
        <f t="shared" si="21"/>
        <v>1393.5</v>
      </c>
      <c r="O103" s="58">
        <f>'[3]Лист2'!$D$11</f>
        <v>12</v>
      </c>
      <c r="P103" s="59">
        <v>1161.2</v>
      </c>
      <c r="Q103" s="59"/>
      <c r="R103" s="237">
        <v>232.3</v>
      </c>
      <c r="S103" s="60">
        <f t="shared" si="14"/>
        <v>232.3</v>
      </c>
      <c r="T103" s="61">
        <f t="shared" si="15"/>
        <v>1601.5</v>
      </c>
      <c r="U103" s="62">
        <f t="shared" si="16"/>
        <v>1601.5</v>
      </c>
      <c r="V103" s="62">
        <f t="shared" si="17"/>
        <v>1601.5</v>
      </c>
      <c r="W103" s="62">
        <f t="shared" si="18"/>
        <v>1601.5</v>
      </c>
      <c r="X103" s="62">
        <f t="shared" si="19"/>
        <v>1601.5</v>
      </c>
      <c r="Y103" s="63">
        <f t="shared" si="22"/>
        <v>18</v>
      </c>
      <c r="Z103" s="64">
        <f t="shared" si="23"/>
        <v>18</v>
      </c>
      <c r="AA103" s="65"/>
      <c r="AB103" s="65"/>
      <c r="AC103" s="326">
        <v>78</v>
      </c>
      <c r="AD103" s="45">
        <v>81</v>
      </c>
      <c r="AE103" s="65"/>
      <c r="AF103" s="66"/>
      <c r="AG103" s="66"/>
      <c r="AH103" s="66"/>
      <c r="AI103" s="66"/>
      <c r="AJ103" s="66"/>
      <c r="AK103" s="67">
        <v>1988</v>
      </c>
      <c r="AL103" s="49">
        <f t="shared" si="24"/>
        <v>2210.1</v>
      </c>
      <c r="AM103" s="68">
        <v>376.3</v>
      </c>
      <c r="AN103" s="68"/>
      <c r="AO103" s="68"/>
      <c r="AP103" s="50">
        <f t="shared" si="25"/>
        <v>232.3</v>
      </c>
      <c r="AQ103" s="22">
        <v>7544</v>
      </c>
      <c r="AR103" s="263">
        <v>1010</v>
      </c>
      <c r="AS103" s="264">
        <f t="shared" si="26"/>
        <v>83.46</v>
      </c>
      <c r="AU103" s="25"/>
      <c r="AV103" s="51"/>
    </row>
    <row r="104" spans="1:48" ht="13.5" thickBot="1">
      <c r="A104" s="26">
        <v>91</v>
      </c>
      <c r="B104" s="299" t="s">
        <v>84</v>
      </c>
      <c r="C104" s="53" t="s">
        <v>220</v>
      </c>
      <c r="D104" s="262">
        <v>0</v>
      </c>
      <c r="E104" s="54">
        <v>0</v>
      </c>
      <c r="F104" s="29">
        <f t="shared" si="20"/>
        <v>1911.2</v>
      </c>
      <c r="G104" s="55"/>
      <c r="H104" s="22">
        <f t="shared" si="27"/>
        <v>1484</v>
      </c>
      <c r="I104" s="45">
        <f>'[1]Лист2'!$I$38+'[1]Лист2'!$N$38+'[1]Лист2'!$S$38</f>
        <v>27</v>
      </c>
      <c r="J104" s="45">
        <f>'[1]Лист2'!$L$38</f>
        <v>690.4</v>
      </c>
      <c r="K104" s="45">
        <f>'[1]Лист2'!$Q$38</f>
        <v>495.5</v>
      </c>
      <c r="L104" s="56">
        <f>'[1]Лист2'!$V$38</f>
        <v>298.1</v>
      </c>
      <c r="M104" s="57"/>
      <c r="N104" s="36">
        <f t="shared" si="21"/>
        <v>427.2</v>
      </c>
      <c r="O104" s="58">
        <f>'[1]Лист2'!$D$38</f>
        <v>7</v>
      </c>
      <c r="P104" s="59">
        <f>'[1]Лист2'!$G$38</f>
        <v>427.2</v>
      </c>
      <c r="Q104" s="59"/>
      <c r="R104" s="59"/>
      <c r="S104" s="60">
        <f t="shared" si="14"/>
        <v>0</v>
      </c>
      <c r="T104" s="61">
        <f t="shared" si="15"/>
        <v>1911.2</v>
      </c>
      <c r="U104" s="62">
        <f t="shared" si="16"/>
        <v>1911.2</v>
      </c>
      <c r="V104" s="62">
        <f t="shared" si="17"/>
        <v>1911.2</v>
      </c>
      <c r="W104" s="62">
        <f t="shared" si="18"/>
        <v>1911.2</v>
      </c>
      <c r="X104" s="62">
        <f t="shared" si="19"/>
        <v>1911.2</v>
      </c>
      <c r="Y104" s="63">
        <f t="shared" si="22"/>
        <v>34</v>
      </c>
      <c r="Z104" s="64">
        <f t="shared" si="23"/>
        <v>34</v>
      </c>
      <c r="AA104" s="65"/>
      <c r="AB104" s="65"/>
      <c r="AC104" s="326">
        <v>0</v>
      </c>
      <c r="AD104" s="45">
        <v>73</v>
      </c>
      <c r="AE104" s="65"/>
      <c r="AF104" s="66"/>
      <c r="AG104" s="66"/>
      <c r="AH104" s="66"/>
      <c r="AI104" s="66"/>
      <c r="AJ104" s="66"/>
      <c r="AK104" s="67">
        <v>1984</v>
      </c>
      <c r="AL104" s="49">
        <f t="shared" si="24"/>
        <v>2139.2</v>
      </c>
      <c r="AM104" s="68">
        <v>228</v>
      </c>
      <c r="AN104" s="68"/>
      <c r="AO104" s="68"/>
      <c r="AP104" s="50">
        <f t="shared" si="25"/>
        <v>0</v>
      </c>
      <c r="AQ104" s="22">
        <v>7588</v>
      </c>
      <c r="AR104" s="263">
        <v>298</v>
      </c>
      <c r="AS104" s="264">
        <f t="shared" si="26"/>
        <v>0</v>
      </c>
      <c r="AU104" s="25"/>
      <c r="AV104" s="51"/>
    </row>
    <row r="105" spans="1:48" ht="13.5" thickBot="1">
      <c r="A105" s="52">
        <v>92</v>
      </c>
      <c r="B105" s="299" t="s">
        <v>85</v>
      </c>
      <c r="C105" s="53" t="s">
        <v>220</v>
      </c>
      <c r="D105" s="262">
        <v>0</v>
      </c>
      <c r="E105" s="54">
        <v>0</v>
      </c>
      <c r="F105" s="29">
        <f t="shared" si="20"/>
        <v>1189.1</v>
      </c>
      <c r="G105" s="55"/>
      <c r="H105" s="22">
        <f t="shared" si="27"/>
        <v>71.6</v>
      </c>
      <c r="I105" s="45">
        <f>'[3]Лист2'!$I$17+'[3]Лист2'!$N$17+'[3]Лист2'!$S$17</f>
        <v>1</v>
      </c>
      <c r="J105" s="45">
        <f>'[3]Лист2'!$L$17</f>
        <v>71.6</v>
      </c>
      <c r="K105" s="45">
        <f>'[3]Лист2'!$N$17</f>
        <v>0</v>
      </c>
      <c r="L105" s="56">
        <f>'[3]Лист2'!$S$17</f>
        <v>0</v>
      </c>
      <c r="M105" s="57"/>
      <c r="N105" s="36">
        <f t="shared" si="21"/>
        <v>1869.5</v>
      </c>
      <c r="O105" s="58">
        <f>'[3]Лист2'!$D$17</f>
        <v>9</v>
      </c>
      <c r="P105" s="59">
        <v>807.1</v>
      </c>
      <c r="Q105" s="59">
        <v>310.4</v>
      </c>
      <c r="R105" s="237">
        <v>752</v>
      </c>
      <c r="S105" s="60">
        <f t="shared" si="14"/>
        <v>752</v>
      </c>
      <c r="T105" s="61">
        <f t="shared" si="15"/>
        <v>1189.1</v>
      </c>
      <c r="U105" s="62">
        <f t="shared" si="16"/>
        <v>1189.1</v>
      </c>
      <c r="V105" s="62">
        <f t="shared" si="17"/>
        <v>1189.1</v>
      </c>
      <c r="W105" s="62">
        <f t="shared" si="18"/>
        <v>1189.1</v>
      </c>
      <c r="X105" s="62">
        <f t="shared" si="19"/>
        <v>1189.1</v>
      </c>
      <c r="Y105" s="63">
        <f t="shared" si="22"/>
        <v>10</v>
      </c>
      <c r="Z105" s="64">
        <f t="shared" si="23"/>
        <v>10</v>
      </c>
      <c r="AA105" s="65"/>
      <c r="AB105" s="65"/>
      <c r="AC105" s="326">
        <v>0</v>
      </c>
      <c r="AD105" s="45">
        <v>62</v>
      </c>
      <c r="AE105" s="65"/>
      <c r="AF105" s="66"/>
      <c r="AG105" s="66"/>
      <c r="AH105" s="66"/>
      <c r="AI105" s="66"/>
      <c r="AJ105" s="66"/>
      <c r="AK105" s="67">
        <v>1982</v>
      </c>
      <c r="AL105" s="49">
        <f t="shared" si="24"/>
        <v>2080.2</v>
      </c>
      <c r="AM105" s="68">
        <v>139.1</v>
      </c>
      <c r="AN105" s="68"/>
      <c r="AO105" s="68"/>
      <c r="AP105" s="50">
        <f t="shared" si="25"/>
        <v>752</v>
      </c>
      <c r="AQ105" s="22">
        <v>7700</v>
      </c>
      <c r="AR105" s="263">
        <v>528</v>
      </c>
      <c r="AS105" s="264">
        <f t="shared" si="26"/>
        <v>0</v>
      </c>
      <c r="AU105" s="25"/>
      <c r="AV105" s="51"/>
    </row>
    <row r="106" spans="1:48" ht="13.5" thickBot="1">
      <c r="A106" s="26">
        <v>93</v>
      </c>
      <c r="B106" s="299" t="s">
        <v>86</v>
      </c>
      <c r="C106" s="53" t="s">
        <v>220</v>
      </c>
      <c r="D106" s="262">
        <v>0</v>
      </c>
      <c r="E106" s="54">
        <v>0</v>
      </c>
      <c r="F106" s="29">
        <f t="shared" si="20"/>
        <v>2019.7</v>
      </c>
      <c r="G106" s="55"/>
      <c r="H106" s="22">
        <f t="shared" si="27"/>
        <v>1243.5</v>
      </c>
      <c r="I106" s="45">
        <f>'[1]Лист2'!$I$39+'[1]Лист2'!$N$39+'[1]Лист2'!$S$39</f>
        <v>24</v>
      </c>
      <c r="J106" s="45">
        <f>'[1]Лист2'!$L$39</f>
        <v>880</v>
      </c>
      <c r="K106" s="45">
        <f>'[1]Лист2'!$Q$39</f>
        <v>363.5</v>
      </c>
      <c r="L106" s="56">
        <f>'[1]Лист2'!$V$39</f>
        <v>0</v>
      </c>
      <c r="M106" s="57"/>
      <c r="N106" s="36">
        <f t="shared" si="21"/>
        <v>776.2</v>
      </c>
      <c r="O106" s="58">
        <f>'[1]Лист2'!$D$39</f>
        <v>14</v>
      </c>
      <c r="P106" s="59">
        <f>'[1]Лист2'!$G$39</f>
        <v>776.2</v>
      </c>
      <c r="Q106" s="59"/>
      <c r="R106" s="59"/>
      <c r="S106" s="60">
        <f t="shared" si="14"/>
        <v>0</v>
      </c>
      <c r="T106" s="61">
        <f t="shared" si="15"/>
        <v>2019.7</v>
      </c>
      <c r="U106" s="62">
        <f t="shared" si="16"/>
        <v>2019.7</v>
      </c>
      <c r="V106" s="62">
        <f t="shared" si="17"/>
        <v>2019.7</v>
      </c>
      <c r="W106" s="62">
        <f t="shared" si="18"/>
        <v>2019.7</v>
      </c>
      <c r="X106" s="62">
        <f t="shared" si="19"/>
        <v>2019.7</v>
      </c>
      <c r="Y106" s="63">
        <f t="shared" si="22"/>
        <v>38</v>
      </c>
      <c r="Z106" s="64">
        <f t="shared" si="23"/>
        <v>38</v>
      </c>
      <c r="AA106" s="65"/>
      <c r="AB106" s="65"/>
      <c r="AC106" s="326">
        <v>0</v>
      </c>
      <c r="AD106" s="45">
        <v>88</v>
      </c>
      <c r="AE106" s="65"/>
      <c r="AF106" s="66"/>
      <c r="AG106" s="66"/>
      <c r="AH106" s="66"/>
      <c r="AI106" s="66"/>
      <c r="AJ106" s="66"/>
      <c r="AK106" s="67">
        <v>1986</v>
      </c>
      <c r="AL106" s="49">
        <f t="shared" si="24"/>
        <v>2244.3</v>
      </c>
      <c r="AM106" s="68">
        <f>217.4+AN106+AO106</f>
        <v>224.6</v>
      </c>
      <c r="AN106" s="68">
        <v>4.1</v>
      </c>
      <c r="AO106" s="68">
        <v>3.1</v>
      </c>
      <c r="AP106" s="50">
        <f t="shared" si="25"/>
        <v>0</v>
      </c>
      <c r="AQ106" s="22">
        <v>7906</v>
      </c>
      <c r="AR106" s="263">
        <v>621</v>
      </c>
      <c r="AS106" s="264">
        <f t="shared" si="26"/>
        <v>0</v>
      </c>
      <c r="AU106" s="25"/>
      <c r="AV106" s="51"/>
    </row>
    <row r="107" spans="1:48" ht="13.5" thickBot="1">
      <c r="A107" s="26">
        <v>94</v>
      </c>
      <c r="B107" s="299" t="s">
        <v>87</v>
      </c>
      <c r="C107" s="53" t="s">
        <v>220</v>
      </c>
      <c r="D107" s="262">
        <v>0</v>
      </c>
      <c r="E107" s="54">
        <v>0</v>
      </c>
      <c r="F107" s="29">
        <f t="shared" si="20"/>
        <v>1917.2</v>
      </c>
      <c r="G107" s="55"/>
      <c r="H107" s="22">
        <f t="shared" si="27"/>
        <v>1143</v>
      </c>
      <c r="I107" s="45">
        <f>'[1]Лист2'!$I$40+'[1]Лист2'!$N$40+'[1]Лист2'!$S$40</f>
        <v>22</v>
      </c>
      <c r="J107" s="45">
        <f>'[1]Лист2'!$L$40</f>
        <v>1034.2</v>
      </c>
      <c r="K107" s="45">
        <f>'[1]Лист2'!$Q$40</f>
        <v>108.8</v>
      </c>
      <c r="L107" s="56">
        <f>'[1]Лист2'!$V$40</f>
        <v>0</v>
      </c>
      <c r="M107" s="57"/>
      <c r="N107" s="36">
        <f t="shared" si="21"/>
        <v>774.2</v>
      </c>
      <c r="O107" s="58">
        <f>'[1]Лист2'!$D$40</f>
        <v>16</v>
      </c>
      <c r="P107" s="59">
        <f>'[1]Лист2'!$G$40</f>
        <v>774.2</v>
      </c>
      <c r="Q107" s="59"/>
      <c r="R107" s="59"/>
      <c r="S107" s="60">
        <f t="shared" si="14"/>
        <v>0</v>
      </c>
      <c r="T107" s="61">
        <f t="shared" si="15"/>
        <v>1917.2</v>
      </c>
      <c r="U107" s="62">
        <f t="shared" si="16"/>
        <v>1917.2</v>
      </c>
      <c r="V107" s="62">
        <f t="shared" si="17"/>
        <v>1917.2</v>
      </c>
      <c r="W107" s="62">
        <f t="shared" si="18"/>
        <v>1917.2</v>
      </c>
      <c r="X107" s="62">
        <f t="shared" si="19"/>
        <v>1917.2</v>
      </c>
      <c r="Y107" s="63">
        <f t="shared" si="22"/>
        <v>38</v>
      </c>
      <c r="Z107" s="64">
        <f t="shared" si="23"/>
        <v>38</v>
      </c>
      <c r="AA107" s="65"/>
      <c r="AB107" s="65"/>
      <c r="AC107" s="326">
        <v>0</v>
      </c>
      <c r="AD107" s="45">
        <v>85</v>
      </c>
      <c r="AE107" s="65"/>
      <c r="AF107" s="66"/>
      <c r="AG107" s="66"/>
      <c r="AH107" s="66"/>
      <c r="AI107" s="66"/>
      <c r="AJ107" s="66"/>
      <c r="AK107" s="67">
        <v>1987</v>
      </c>
      <c r="AL107" s="49">
        <f t="shared" si="24"/>
        <v>2147.4</v>
      </c>
      <c r="AM107" s="68">
        <v>230.2</v>
      </c>
      <c r="AN107" s="68"/>
      <c r="AO107" s="68"/>
      <c r="AP107" s="50">
        <f t="shared" si="25"/>
        <v>0</v>
      </c>
      <c r="AQ107" s="22">
        <v>7627</v>
      </c>
      <c r="AR107" s="263">
        <v>693</v>
      </c>
      <c r="AS107" s="264">
        <f t="shared" si="26"/>
        <v>0</v>
      </c>
      <c r="AU107" s="25"/>
      <c r="AV107" s="51"/>
    </row>
    <row r="108" spans="1:48" ht="13.5" thickBot="1">
      <c r="A108" s="52">
        <v>95</v>
      </c>
      <c r="B108" s="299" t="s">
        <v>88</v>
      </c>
      <c r="C108" s="53" t="s">
        <v>220</v>
      </c>
      <c r="D108" s="262">
        <v>0</v>
      </c>
      <c r="E108" s="54">
        <v>0</v>
      </c>
      <c r="F108" s="29">
        <f t="shared" si="20"/>
        <v>1924.1</v>
      </c>
      <c r="G108" s="55"/>
      <c r="H108" s="22">
        <f t="shared" si="27"/>
        <v>933.8</v>
      </c>
      <c r="I108" s="45">
        <f>'[1]Лист2'!$I$41+'[1]Лист2'!$N$41+'[1]Лист2'!$S$41</f>
        <v>18</v>
      </c>
      <c r="J108" s="45">
        <f>'[1]Лист2'!$L$41</f>
        <v>720</v>
      </c>
      <c r="K108" s="45">
        <f>'[1]Лист2'!$Q$41</f>
        <v>141.1</v>
      </c>
      <c r="L108" s="56">
        <f>'[1]Лист2'!$V$41</f>
        <v>72.7</v>
      </c>
      <c r="M108" s="57"/>
      <c r="N108" s="36">
        <f t="shared" si="21"/>
        <v>990.3</v>
      </c>
      <c r="O108" s="58">
        <f>'[1]Лист2'!$D$41</f>
        <v>20</v>
      </c>
      <c r="P108" s="59">
        <f>'[1]Лист2'!$G$41</f>
        <v>990.3</v>
      </c>
      <c r="Q108" s="59"/>
      <c r="R108" s="59"/>
      <c r="S108" s="60">
        <f t="shared" si="14"/>
        <v>0</v>
      </c>
      <c r="T108" s="61">
        <f t="shared" si="15"/>
        <v>1924.1</v>
      </c>
      <c r="U108" s="62">
        <f t="shared" si="16"/>
        <v>1924.1</v>
      </c>
      <c r="V108" s="62">
        <f t="shared" si="17"/>
        <v>1924.1</v>
      </c>
      <c r="W108" s="62">
        <f t="shared" si="18"/>
        <v>1924.1</v>
      </c>
      <c r="X108" s="62">
        <f t="shared" si="19"/>
        <v>1924.1</v>
      </c>
      <c r="Y108" s="63">
        <f t="shared" si="22"/>
        <v>38</v>
      </c>
      <c r="Z108" s="64">
        <f t="shared" si="23"/>
        <v>38</v>
      </c>
      <c r="AA108" s="65"/>
      <c r="AB108" s="65"/>
      <c r="AC108" s="326">
        <v>0</v>
      </c>
      <c r="AD108" s="45">
        <v>76</v>
      </c>
      <c r="AE108" s="65"/>
      <c r="AF108" s="66"/>
      <c r="AG108" s="66"/>
      <c r="AH108" s="66"/>
      <c r="AI108" s="66"/>
      <c r="AJ108" s="66"/>
      <c r="AK108" s="67">
        <v>1989</v>
      </c>
      <c r="AL108" s="49">
        <f t="shared" si="24"/>
        <v>2150.9</v>
      </c>
      <c r="AM108" s="68">
        <f>218.6+AN108+AO108</f>
        <v>226.8</v>
      </c>
      <c r="AN108" s="68">
        <v>4.1</v>
      </c>
      <c r="AO108" s="68">
        <v>4.1</v>
      </c>
      <c r="AP108" s="50">
        <f t="shared" si="25"/>
        <v>0</v>
      </c>
      <c r="AQ108" s="22">
        <v>7595</v>
      </c>
      <c r="AR108" s="263">
        <v>572</v>
      </c>
      <c r="AS108" s="264">
        <f t="shared" si="26"/>
        <v>0</v>
      </c>
      <c r="AU108" s="25"/>
      <c r="AV108" s="51"/>
    </row>
    <row r="109" spans="1:48" ht="13.5" thickBot="1">
      <c r="A109" s="26">
        <v>96</v>
      </c>
      <c r="B109" s="299" t="s">
        <v>256</v>
      </c>
      <c r="C109" s="53" t="s">
        <v>267</v>
      </c>
      <c r="D109" s="262">
        <v>0</v>
      </c>
      <c r="E109" s="54">
        <v>0</v>
      </c>
      <c r="F109" s="29">
        <f t="shared" si="20"/>
        <v>1130.5</v>
      </c>
      <c r="G109" s="55">
        <v>31.8</v>
      </c>
      <c r="H109" s="22">
        <f t="shared" si="27"/>
        <v>0</v>
      </c>
      <c r="I109" s="45"/>
      <c r="J109" s="45"/>
      <c r="K109" s="45"/>
      <c r="L109" s="56"/>
      <c r="M109" s="57"/>
      <c r="N109" s="36">
        <f t="shared" si="21"/>
        <v>1226.2</v>
      </c>
      <c r="O109" s="58">
        <v>18</v>
      </c>
      <c r="P109" s="59">
        <v>1130.5</v>
      </c>
      <c r="Q109" s="59"/>
      <c r="R109" s="59">
        <v>95.7</v>
      </c>
      <c r="S109" s="60">
        <f t="shared" si="14"/>
        <v>95.7</v>
      </c>
      <c r="T109" s="61">
        <f>F109</f>
        <v>1130.5</v>
      </c>
      <c r="U109" s="62">
        <f>F109</f>
        <v>1130.5</v>
      </c>
      <c r="V109" s="62">
        <f>F109</f>
        <v>1130.5</v>
      </c>
      <c r="W109" s="62">
        <f>F109</f>
        <v>1130.5</v>
      </c>
      <c r="X109" s="62">
        <f>F109</f>
        <v>1130.5</v>
      </c>
      <c r="Y109" s="63">
        <f>SUM(O109,I109)</f>
        <v>18</v>
      </c>
      <c r="Z109" s="64">
        <f t="shared" si="23"/>
        <v>18</v>
      </c>
      <c r="AA109" s="65"/>
      <c r="AB109" s="65"/>
      <c r="AC109" s="326">
        <v>0</v>
      </c>
      <c r="AD109" s="45">
        <v>19</v>
      </c>
      <c r="AE109" s="65"/>
      <c r="AF109" s="66"/>
      <c r="AG109" s="66"/>
      <c r="AH109" s="66"/>
      <c r="AI109" s="66"/>
      <c r="AJ109" s="66"/>
      <c r="AK109" s="67">
        <v>2002</v>
      </c>
      <c r="AL109" s="49">
        <f t="shared" si="24"/>
        <v>1460.4</v>
      </c>
      <c r="AM109" s="68">
        <f>218.6+AN109+AO109</f>
        <v>234.2</v>
      </c>
      <c r="AN109" s="68">
        <v>12.1</v>
      </c>
      <c r="AO109" s="68">
        <v>3.5</v>
      </c>
      <c r="AP109" s="50">
        <f t="shared" si="25"/>
        <v>95.7</v>
      </c>
      <c r="AQ109" s="22">
        <v>5057</v>
      </c>
      <c r="AR109" s="263">
        <v>1330</v>
      </c>
      <c r="AS109" s="264">
        <f t="shared" si="26"/>
        <v>0</v>
      </c>
      <c r="AU109" s="25"/>
      <c r="AV109" s="51"/>
    </row>
    <row r="110" spans="1:48" ht="13.5" thickBot="1">
      <c r="A110" s="26">
        <v>97</v>
      </c>
      <c r="B110" s="265" t="s">
        <v>89</v>
      </c>
      <c r="C110" s="53" t="s">
        <v>222</v>
      </c>
      <c r="D110" s="262">
        <f>H110+N110</f>
        <v>982.3</v>
      </c>
      <c r="E110" s="54">
        <v>162.9</v>
      </c>
      <c r="F110" s="29">
        <f t="shared" si="20"/>
        <v>982.3</v>
      </c>
      <c r="G110" s="55"/>
      <c r="H110" s="22">
        <f t="shared" si="27"/>
        <v>320.1</v>
      </c>
      <c r="I110" s="45">
        <f>'[2]Сводная'!$I$18+'[2]Сводная'!$N$18+'[2]Сводная'!$S$18</f>
        <v>5</v>
      </c>
      <c r="J110" s="45">
        <f>'[2]Сводная'!$L$18</f>
        <v>190</v>
      </c>
      <c r="K110" s="45">
        <f>'[2]Сводная'!$Q$18</f>
        <v>130.1</v>
      </c>
      <c r="L110" s="56">
        <f>'[2]Сводная'!$V$18</f>
        <v>0</v>
      </c>
      <c r="M110" s="57"/>
      <c r="N110" s="36">
        <f t="shared" si="21"/>
        <v>662.2</v>
      </c>
      <c r="O110" s="58">
        <f>'[2]Сводная'!$D$18</f>
        <v>11</v>
      </c>
      <c r="P110" s="59">
        <f>'[2]Сводная'!$G$18</f>
        <v>662.2</v>
      </c>
      <c r="Q110" s="59"/>
      <c r="R110" s="59"/>
      <c r="S110" s="60">
        <f t="shared" si="14"/>
        <v>0</v>
      </c>
      <c r="T110" s="61">
        <f t="shared" si="15"/>
        <v>982.3</v>
      </c>
      <c r="U110" s="62">
        <f t="shared" si="16"/>
        <v>982.3</v>
      </c>
      <c r="V110" s="62">
        <f t="shared" si="17"/>
        <v>982.3</v>
      </c>
      <c r="W110" s="62">
        <f t="shared" si="18"/>
        <v>982.3</v>
      </c>
      <c r="X110" s="62">
        <f t="shared" si="19"/>
        <v>982.3</v>
      </c>
      <c r="Y110" s="63">
        <f t="shared" si="22"/>
        <v>16</v>
      </c>
      <c r="Z110" s="64">
        <f t="shared" si="23"/>
        <v>16</v>
      </c>
      <c r="AA110" s="65"/>
      <c r="AB110" s="65"/>
      <c r="AC110" s="326">
        <v>26</v>
      </c>
      <c r="AD110" s="45">
        <v>29</v>
      </c>
      <c r="AE110" s="65"/>
      <c r="AF110" s="66"/>
      <c r="AG110" s="66"/>
      <c r="AH110" s="66"/>
      <c r="AI110" s="66"/>
      <c r="AJ110" s="66"/>
      <c r="AK110" s="67">
        <v>1975</v>
      </c>
      <c r="AL110" s="49">
        <f t="shared" si="24"/>
        <v>1143.7</v>
      </c>
      <c r="AM110" s="68">
        <v>161.4</v>
      </c>
      <c r="AN110" s="68"/>
      <c r="AO110" s="68"/>
      <c r="AP110" s="50">
        <f t="shared" si="25"/>
        <v>0</v>
      </c>
      <c r="AQ110" s="22">
        <v>3974</v>
      </c>
      <c r="AR110" s="263">
        <v>2295</v>
      </c>
      <c r="AS110" s="264">
        <f t="shared" si="26"/>
        <v>27.82</v>
      </c>
      <c r="AU110" s="25"/>
      <c r="AV110" s="51"/>
    </row>
    <row r="111" spans="1:48" ht="13.5" thickBot="1">
      <c r="A111" s="52">
        <v>98</v>
      </c>
      <c r="B111" s="265" t="s">
        <v>90</v>
      </c>
      <c r="C111" s="53" t="s">
        <v>221</v>
      </c>
      <c r="D111" s="262">
        <v>2149.8</v>
      </c>
      <c r="E111" s="54">
        <v>269</v>
      </c>
      <c r="F111" s="29">
        <f t="shared" si="20"/>
        <v>2152.1</v>
      </c>
      <c r="G111" s="55"/>
      <c r="H111" s="22">
        <f t="shared" si="27"/>
        <v>1546.1</v>
      </c>
      <c r="I111" s="45">
        <f>'[2]Сводная'!$I$29+'[2]Сводная'!$N$29+'[2]Сводная'!$S$29</f>
        <v>29</v>
      </c>
      <c r="J111" s="45">
        <f>'[2]Сводная'!$L$29</f>
        <v>647.4</v>
      </c>
      <c r="K111" s="45">
        <f>'[2]Сводная'!$Q$29</f>
        <v>799.2</v>
      </c>
      <c r="L111" s="56">
        <f>'[2]Сводная'!$V$29</f>
        <v>99.5</v>
      </c>
      <c r="M111" s="57"/>
      <c r="N111" s="36">
        <f t="shared" si="21"/>
        <v>606</v>
      </c>
      <c r="O111" s="58">
        <f>'[2]Сводная'!$D$29</f>
        <v>11</v>
      </c>
      <c r="P111" s="59">
        <f>'[2]Сводная'!$G$29</f>
        <v>606</v>
      </c>
      <c r="Q111" s="59"/>
      <c r="R111" s="59"/>
      <c r="S111" s="60">
        <f t="shared" si="14"/>
        <v>0</v>
      </c>
      <c r="T111" s="61">
        <f t="shared" si="15"/>
        <v>2152.1</v>
      </c>
      <c r="U111" s="62">
        <f t="shared" si="16"/>
        <v>2152.1</v>
      </c>
      <c r="V111" s="62">
        <f t="shared" si="17"/>
        <v>2152.1</v>
      </c>
      <c r="W111" s="62">
        <f t="shared" si="18"/>
        <v>2152.1</v>
      </c>
      <c r="X111" s="62">
        <f t="shared" si="19"/>
        <v>2152.1</v>
      </c>
      <c r="Y111" s="63">
        <f t="shared" si="22"/>
        <v>40</v>
      </c>
      <c r="Z111" s="64">
        <f t="shared" si="23"/>
        <v>40</v>
      </c>
      <c r="AA111" s="65"/>
      <c r="AB111" s="65"/>
      <c r="AC111" s="326">
        <v>97</v>
      </c>
      <c r="AD111" s="45">
        <v>88</v>
      </c>
      <c r="AE111" s="65"/>
      <c r="AF111" s="66"/>
      <c r="AG111" s="66"/>
      <c r="AH111" s="66"/>
      <c r="AI111" s="66"/>
      <c r="AJ111" s="66"/>
      <c r="AK111" s="67">
        <v>1988</v>
      </c>
      <c r="AL111" s="49">
        <f t="shared" si="24"/>
        <v>2397.3</v>
      </c>
      <c r="AM111" s="68">
        <v>245.2</v>
      </c>
      <c r="AN111" s="68"/>
      <c r="AO111" s="68"/>
      <c r="AP111" s="50">
        <f t="shared" si="25"/>
        <v>0</v>
      </c>
      <c r="AQ111" s="22">
        <v>8387</v>
      </c>
      <c r="AR111" s="263">
        <v>212</v>
      </c>
      <c r="AS111" s="264">
        <f t="shared" si="26"/>
        <v>103.79</v>
      </c>
      <c r="AU111" s="25"/>
      <c r="AV111" s="51"/>
    </row>
    <row r="112" spans="1:48" ht="13.5" thickBot="1">
      <c r="A112" s="26">
        <v>99</v>
      </c>
      <c r="B112" s="265" t="s">
        <v>91</v>
      </c>
      <c r="C112" s="53" t="s">
        <v>220</v>
      </c>
      <c r="D112" s="262">
        <v>1926.4</v>
      </c>
      <c r="E112" s="54">
        <v>216.2</v>
      </c>
      <c r="F112" s="29">
        <f t="shared" si="20"/>
        <v>1926.6</v>
      </c>
      <c r="G112" s="55"/>
      <c r="H112" s="22">
        <f t="shared" si="27"/>
        <v>1329.5</v>
      </c>
      <c r="I112" s="45">
        <f>'[2]Сводная'!$I$30+'[2]Сводная'!$N$30+'[2]Сводная'!$S$30</f>
        <v>28</v>
      </c>
      <c r="J112" s="45">
        <f>'[2]Сводная'!$L$30</f>
        <v>573.9</v>
      </c>
      <c r="K112" s="45">
        <v>666.1</v>
      </c>
      <c r="L112" s="56">
        <f>'[2]Сводная'!$V$30</f>
        <v>89.5</v>
      </c>
      <c r="M112" s="57"/>
      <c r="N112" s="36">
        <f t="shared" si="21"/>
        <v>597.1</v>
      </c>
      <c r="O112" s="58">
        <f>'[2]Сводная'!$D$30</f>
        <v>12</v>
      </c>
      <c r="P112" s="59">
        <f>'[2]Сводная'!$G$30</f>
        <v>597.1</v>
      </c>
      <c r="Q112" s="59"/>
      <c r="R112" s="59"/>
      <c r="S112" s="60">
        <f t="shared" si="14"/>
        <v>0</v>
      </c>
      <c r="T112" s="61">
        <f t="shared" si="15"/>
        <v>1926.6</v>
      </c>
      <c r="U112" s="62">
        <f t="shared" si="16"/>
        <v>1926.6</v>
      </c>
      <c r="V112" s="62">
        <f t="shared" si="17"/>
        <v>1926.6</v>
      </c>
      <c r="W112" s="62">
        <f t="shared" si="18"/>
        <v>1926.6</v>
      </c>
      <c r="X112" s="62">
        <f t="shared" si="19"/>
        <v>1926.6</v>
      </c>
      <c r="Y112" s="63">
        <f t="shared" si="22"/>
        <v>40</v>
      </c>
      <c r="Z112" s="64">
        <f t="shared" si="23"/>
        <v>40</v>
      </c>
      <c r="AA112" s="65"/>
      <c r="AB112" s="65"/>
      <c r="AC112" s="326">
        <v>82</v>
      </c>
      <c r="AD112" s="45">
        <v>94</v>
      </c>
      <c r="AE112" s="65"/>
      <c r="AF112" s="66"/>
      <c r="AG112" s="66"/>
      <c r="AH112" s="66"/>
      <c r="AI112" s="66"/>
      <c r="AJ112" s="66"/>
      <c r="AK112" s="67">
        <v>1983</v>
      </c>
      <c r="AL112" s="49">
        <f t="shared" si="24"/>
        <v>2129.5</v>
      </c>
      <c r="AM112" s="68">
        <v>202.9</v>
      </c>
      <c r="AN112" s="68"/>
      <c r="AO112" s="68"/>
      <c r="AP112" s="50">
        <f t="shared" si="25"/>
        <v>0</v>
      </c>
      <c r="AQ112" s="22">
        <v>7647</v>
      </c>
      <c r="AR112" s="263">
        <v>1637</v>
      </c>
      <c r="AS112" s="264">
        <f t="shared" si="26"/>
        <v>87.74</v>
      </c>
      <c r="AU112" s="25"/>
      <c r="AV112" s="51"/>
    </row>
    <row r="113" spans="1:48" ht="13.5" thickBot="1">
      <c r="A113" s="26">
        <v>100</v>
      </c>
      <c r="B113" s="265" t="s">
        <v>92</v>
      </c>
      <c r="C113" s="53" t="s">
        <v>220</v>
      </c>
      <c r="D113" s="262">
        <v>1401.5</v>
      </c>
      <c r="E113" s="54">
        <v>217.4</v>
      </c>
      <c r="F113" s="29">
        <f t="shared" si="20"/>
        <v>1704.4</v>
      </c>
      <c r="G113" s="55"/>
      <c r="H113" s="22">
        <f t="shared" si="27"/>
        <v>326.4</v>
      </c>
      <c r="I113" s="45">
        <f>'[3]Лист2'!$I$40+'[3]Лист2'!$N$40+'[3]Лист2'!$S$40</f>
        <v>2</v>
      </c>
      <c r="J113" s="74">
        <v>144.6</v>
      </c>
      <c r="K113" s="45">
        <v>0</v>
      </c>
      <c r="L113" s="56">
        <v>0</v>
      </c>
      <c r="M113" s="57">
        <v>181.8</v>
      </c>
      <c r="N113" s="36">
        <f t="shared" si="21"/>
        <v>1559.8</v>
      </c>
      <c r="O113" s="58">
        <f>'[3]Лист2'!$D$40</f>
        <v>17</v>
      </c>
      <c r="P113" s="59">
        <v>1559.8</v>
      </c>
      <c r="Q113" s="79"/>
      <c r="R113" s="59"/>
      <c r="S113" s="60">
        <f t="shared" si="14"/>
        <v>0</v>
      </c>
      <c r="T113" s="61">
        <f t="shared" si="15"/>
        <v>1704.4</v>
      </c>
      <c r="U113" s="62">
        <f t="shared" si="16"/>
        <v>1704.4</v>
      </c>
      <c r="V113" s="62">
        <f t="shared" si="17"/>
        <v>1704.4</v>
      </c>
      <c r="W113" s="62">
        <f t="shared" si="18"/>
        <v>1704.4</v>
      </c>
      <c r="X113" s="62">
        <f t="shared" si="19"/>
        <v>1704.4</v>
      </c>
      <c r="Y113" s="63">
        <f t="shared" si="22"/>
        <v>19</v>
      </c>
      <c r="Z113" s="64">
        <f t="shared" si="23"/>
        <v>19</v>
      </c>
      <c r="AA113" s="65"/>
      <c r="AB113" s="65"/>
      <c r="AC113" s="326">
        <v>79</v>
      </c>
      <c r="AD113" s="73">
        <v>92</v>
      </c>
      <c r="AE113" s="65"/>
      <c r="AF113" s="66"/>
      <c r="AG113" s="66"/>
      <c r="AH113" s="66"/>
      <c r="AI113" s="66"/>
      <c r="AJ113" s="66"/>
      <c r="AK113" s="67">
        <v>1981</v>
      </c>
      <c r="AL113" s="49">
        <f t="shared" si="24"/>
        <v>2139.4</v>
      </c>
      <c r="AM113" s="68">
        <f>198.4+54.8</f>
        <v>253.2</v>
      </c>
      <c r="AN113" s="68"/>
      <c r="AO113" s="68"/>
      <c r="AP113" s="50">
        <f t="shared" si="25"/>
        <v>181.8</v>
      </c>
      <c r="AQ113" s="22">
        <v>7621</v>
      </c>
      <c r="AR113" s="263">
        <v>1820</v>
      </c>
      <c r="AS113" s="264">
        <f t="shared" si="26"/>
        <v>84.53</v>
      </c>
      <c r="AU113" s="25"/>
      <c r="AV113" s="51"/>
    </row>
    <row r="114" spans="1:48" ht="13.5" thickBot="1">
      <c r="A114" s="52">
        <v>101</v>
      </c>
      <c r="B114" s="265" t="s">
        <v>93</v>
      </c>
      <c r="C114" s="53" t="s">
        <v>221</v>
      </c>
      <c r="D114" s="262">
        <v>2149</v>
      </c>
      <c r="E114" s="54">
        <v>286</v>
      </c>
      <c r="F114" s="29">
        <f t="shared" si="20"/>
        <v>2151.1</v>
      </c>
      <c r="G114" s="55"/>
      <c r="H114" s="22">
        <f t="shared" si="27"/>
        <v>1473.4</v>
      </c>
      <c r="I114" s="45">
        <f>'[2]Сводная'!$I$31+'[2]Сводная'!$N$31+'[2]Сводная'!$S$31</f>
        <v>28</v>
      </c>
      <c r="J114" s="45">
        <f>'[2]Сводная'!$L$31</f>
        <v>859</v>
      </c>
      <c r="K114" s="45">
        <f>'[2]Сводная'!$Q$31</f>
        <v>554.9</v>
      </c>
      <c r="L114" s="56">
        <f>'[2]Сводная'!$V$31</f>
        <v>59.5</v>
      </c>
      <c r="M114" s="57"/>
      <c r="N114" s="36">
        <f t="shared" si="21"/>
        <v>677.7</v>
      </c>
      <c r="O114" s="58">
        <f>'[2]Сводная'!$D$31</f>
        <v>12</v>
      </c>
      <c r="P114" s="59">
        <f>'[2]Сводная'!$G$31</f>
        <v>677.7</v>
      </c>
      <c r="Q114" s="59"/>
      <c r="R114" s="59"/>
      <c r="S114" s="60">
        <f t="shared" si="14"/>
        <v>0</v>
      </c>
      <c r="T114" s="61">
        <f t="shared" si="15"/>
        <v>2151.1</v>
      </c>
      <c r="U114" s="62">
        <f t="shared" si="16"/>
        <v>2151.1</v>
      </c>
      <c r="V114" s="62">
        <f t="shared" si="17"/>
        <v>2151.1</v>
      </c>
      <c r="W114" s="62">
        <f t="shared" si="18"/>
        <v>2151.1</v>
      </c>
      <c r="X114" s="62">
        <f t="shared" si="19"/>
        <v>2151.1</v>
      </c>
      <c r="Y114" s="63">
        <f t="shared" si="22"/>
        <v>40</v>
      </c>
      <c r="Z114" s="64">
        <f t="shared" si="23"/>
        <v>40</v>
      </c>
      <c r="AA114" s="65"/>
      <c r="AB114" s="65"/>
      <c r="AC114" s="326">
        <v>92</v>
      </c>
      <c r="AD114" s="45">
        <v>99</v>
      </c>
      <c r="AE114" s="65"/>
      <c r="AF114" s="66"/>
      <c r="AG114" s="66"/>
      <c r="AH114" s="66"/>
      <c r="AI114" s="66"/>
      <c r="AJ114" s="66"/>
      <c r="AK114" s="67">
        <v>1986</v>
      </c>
      <c r="AL114" s="49">
        <f t="shared" si="24"/>
        <v>2409.1</v>
      </c>
      <c r="AM114" s="68">
        <v>258</v>
      </c>
      <c r="AN114" s="68"/>
      <c r="AO114" s="68"/>
      <c r="AP114" s="50">
        <f t="shared" si="25"/>
        <v>0</v>
      </c>
      <c r="AQ114" s="22">
        <v>8447</v>
      </c>
      <c r="AR114" s="263">
        <v>1782</v>
      </c>
      <c r="AS114" s="264">
        <f t="shared" si="26"/>
        <v>98.44</v>
      </c>
      <c r="AU114" s="25"/>
      <c r="AV114" s="51"/>
    </row>
    <row r="115" spans="1:48" ht="13.5" thickBot="1">
      <c r="A115" s="26">
        <v>102</v>
      </c>
      <c r="B115" s="265" t="s">
        <v>94</v>
      </c>
      <c r="C115" s="53" t="s">
        <v>221</v>
      </c>
      <c r="D115" s="262">
        <v>2557</v>
      </c>
      <c r="E115" s="54">
        <v>264.5</v>
      </c>
      <c r="F115" s="29">
        <f t="shared" si="20"/>
        <v>2290.4</v>
      </c>
      <c r="G115" s="70">
        <v>69.5</v>
      </c>
      <c r="H115" s="22">
        <f t="shared" si="27"/>
        <v>2333.6</v>
      </c>
      <c r="I115" s="45">
        <f>'[2]Сводная'!$I$33+'[2]Сводная'!$N$33+'[2]Сводная'!$S$33</f>
        <v>33</v>
      </c>
      <c r="J115" s="45">
        <f>'[2]Сводная'!$L$33</f>
        <v>888.6</v>
      </c>
      <c r="K115" s="45">
        <f>'[2]Сводная'!$Q$33</f>
        <v>1033.5</v>
      </c>
      <c r="L115" s="56">
        <f>'[2]Сводная'!$V$33</f>
        <v>134.4</v>
      </c>
      <c r="M115" s="57">
        <v>277.1</v>
      </c>
      <c r="N115" s="36">
        <f t="shared" si="21"/>
        <v>233.9</v>
      </c>
      <c r="O115" s="58">
        <f>'[2]Сводная'!$D$33</f>
        <v>3</v>
      </c>
      <c r="P115" s="59">
        <f>'[2]Сводная'!$G$33</f>
        <v>233.9</v>
      </c>
      <c r="Q115" s="59"/>
      <c r="R115" s="59"/>
      <c r="S115" s="60">
        <f t="shared" si="14"/>
        <v>0</v>
      </c>
      <c r="T115" s="61">
        <f t="shared" si="15"/>
        <v>2290.4</v>
      </c>
      <c r="U115" s="62">
        <f t="shared" si="16"/>
        <v>2290.4</v>
      </c>
      <c r="V115" s="62">
        <f t="shared" si="17"/>
        <v>2290.4</v>
      </c>
      <c r="W115" s="62">
        <f t="shared" si="18"/>
        <v>2290.4</v>
      </c>
      <c r="X115" s="62">
        <f t="shared" si="19"/>
        <v>2290.4</v>
      </c>
      <c r="Y115" s="63">
        <f t="shared" si="22"/>
        <v>36</v>
      </c>
      <c r="Z115" s="64">
        <f t="shared" si="23"/>
        <v>36</v>
      </c>
      <c r="AA115" s="65"/>
      <c r="AB115" s="65"/>
      <c r="AC115" s="327">
        <v>90</v>
      </c>
      <c r="AD115" s="71">
        <v>94</v>
      </c>
      <c r="AE115" s="65"/>
      <c r="AF115" s="66"/>
      <c r="AG115" s="66"/>
      <c r="AH115" s="66"/>
      <c r="AI115" s="66"/>
      <c r="AJ115" s="66"/>
      <c r="AK115" s="67">
        <v>1992</v>
      </c>
      <c r="AL115" s="49">
        <f t="shared" si="24"/>
        <v>2809.5</v>
      </c>
      <c r="AM115" s="68">
        <v>242</v>
      </c>
      <c r="AN115" s="68"/>
      <c r="AO115" s="68"/>
      <c r="AP115" s="50">
        <f t="shared" si="25"/>
        <v>277.1</v>
      </c>
      <c r="AQ115" s="22">
        <v>9870</v>
      </c>
      <c r="AR115" s="263">
        <v>2220</v>
      </c>
      <c r="AS115" s="264">
        <f t="shared" si="26"/>
        <v>96.3</v>
      </c>
      <c r="AU115" s="25"/>
      <c r="AV115" s="51"/>
    </row>
    <row r="116" spans="1:48" ht="13.5" thickBot="1">
      <c r="A116" s="26">
        <v>103</v>
      </c>
      <c r="B116" s="265" t="s">
        <v>95</v>
      </c>
      <c r="C116" s="53" t="s">
        <v>221</v>
      </c>
      <c r="D116" s="262">
        <v>2111.1</v>
      </c>
      <c r="E116" s="54">
        <v>268.8</v>
      </c>
      <c r="F116" s="29">
        <f t="shared" si="20"/>
        <v>1880.3</v>
      </c>
      <c r="G116" s="55"/>
      <c r="H116" s="22">
        <f t="shared" si="27"/>
        <v>1391.4</v>
      </c>
      <c r="I116" s="45">
        <f>'[2]Сводная'!$I$34+'[2]Сводная'!$N$34+'[2]Сводная'!$S$34</f>
        <v>25</v>
      </c>
      <c r="J116" s="45">
        <f>'[2]Сводная'!$L$34</f>
        <v>388.3</v>
      </c>
      <c r="K116" s="45">
        <f>'[2]Сводная'!$Q$34</f>
        <v>806.3</v>
      </c>
      <c r="L116" s="56">
        <f>'[2]Сводная'!$V$34</f>
        <v>196.8</v>
      </c>
      <c r="M116" s="57"/>
      <c r="N116" s="36">
        <f t="shared" si="21"/>
        <v>724.1</v>
      </c>
      <c r="O116" s="58">
        <f>'[2]Сводная'!$D$34</f>
        <v>9</v>
      </c>
      <c r="P116" s="59">
        <f>'[2]Сводная'!$G$34</f>
        <v>488.9</v>
      </c>
      <c r="Q116" s="59"/>
      <c r="R116" s="59">
        <f>'[2]Сводная'!$X$34</f>
        <v>235.2</v>
      </c>
      <c r="S116" s="60">
        <f t="shared" si="14"/>
        <v>235.2</v>
      </c>
      <c r="T116" s="61">
        <f t="shared" si="15"/>
        <v>1880.3</v>
      </c>
      <c r="U116" s="62">
        <f t="shared" si="16"/>
        <v>1880.3</v>
      </c>
      <c r="V116" s="62">
        <f t="shared" si="17"/>
        <v>1880.3</v>
      </c>
      <c r="W116" s="62">
        <f t="shared" si="18"/>
        <v>1880.3</v>
      </c>
      <c r="X116" s="62">
        <f t="shared" si="19"/>
        <v>1880.3</v>
      </c>
      <c r="Y116" s="63">
        <f t="shared" si="22"/>
        <v>34</v>
      </c>
      <c r="Z116" s="64">
        <f t="shared" si="23"/>
        <v>34</v>
      </c>
      <c r="AA116" s="65"/>
      <c r="AB116" s="65"/>
      <c r="AC116" s="326">
        <v>70</v>
      </c>
      <c r="AD116" s="45">
        <v>76</v>
      </c>
      <c r="AE116" s="65"/>
      <c r="AF116" s="66"/>
      <c r="AG116" s="66"/>
      <c r="AH116" s="66"/>
      <c r="AI116" s="66"/>
      <c r="AJ116" s="66"/>
      <c r="AK116" s="67">
        <v>1990</v>
      </c>
      <c r="AL116" s="49">
        <f t="shared" si="24"/>
        <v>2398.5</v>
      </c>
      <c r="AM116" s="68">
        <v>283</v>
      </c>
      <c r="AN116" s="68"/>
      <c r="AO116" s="68"/>
      <c r="AP116" s="50">
        <f t="shared" si="25"/>
        <v>235.2</v>
      </c>
      <c r="AQ116" s="22">
        <v>8627</v>
      </c>
      <c r="AR116" s="263">
        <v>1505</v>
      </c>
      <c r="AS116" s="264">
        <f t="shared" si="26"/>
        <v>74.9</v>
      </c>
      <c r="AU116" s="25"/>
      <c r="AV116" s="51"/>
    </row>
    <row r="117" spans="1:48" ht="13.5" thickBot="1">
      <c r="A117" s="26">
        <v>104</v>
      </c>
      <c r="B117" s="265" t="s">
        <v>96</v>
      </c>
      <c r="C117" s="53" t="s">
        <v>267</v>
      </c>
      <c r="D117" s="262">
        <v>1051.7</v>
      </c>
      <c r="E117" s="54">
        <v>150.3</v>
      </c>
      <c r="F117" s="29">
        <f t="shared" si="20"/>
        <v>1056.8</v>
      </c>
      <c r="G117" s="55"/>
      <c r="H117" s="22">
        <f t="shared" si="27"/>
        <v>709.9</v>
      </c>
      <c r="I117" s="45">
        <f>'[2]Сводная'!$I$32+'[2]Сводная'!$N$32+'[2]Сводная'!$S$32</f>
        <v>13</v>
      </c>
      <c r="J117" s="45">
        <f>'[2]Сводная'!$L$32</f>
        <v>316.2</v>
      </c>
      <c r="K117" s="45">
        <f>'[2]Сводная'!$Q$32</f>
        <v>393.7</v>
      </c>
      <c r="L117" s="56">
        <f>'[2]Сводная'!$V$32</f>
        <v>0</v>
      </c>
      <c r="M117" s="57"/>
      <c r="N117" s="36">
        <f t="shared" si="21"/>
        <v>346.9</v>
      </c>
      <c r="O117" s="58">
        <f>'[2]Сводная'!$D$32</f>
        <v>6</v>
      </c>
      <c r="P117" s="59">
        <f>'[2]Сводная'!$G$32</f>
        <v>346.9</v>
      </c>
      <c r="Q117" s="59"/>
      <c r="R117" s="59"/>
      <c r="S117" s="60">
        <f t="shared" si="14"/>
        <v>0</v>
      </c>
      <c r="T117" s="61">
        <f t="shared" si="15"/>
        <v>1056.8</v>
      </c>
      <c r="U117" s="62">
        <f t="shared" si="16"/>
        <v>1056.8</v>
      </c>
      <c r="V117" s="62">
        <f t="shared" si="17"/>
        <v>1056.8</v>
      </c>
      <c r="W117" s="62">
        <f t="shared" si="18"/>
        <v>1056.8</v>
      </c>
      <c r="X117" s="62">
        <f t="shared" si="19"/>
        <v>1056.8</v>
      </c>
      <c r="Y117" s="63">
        <f t="shared" si="22"/>
        <v>19</v>
      </c>
      <c r="Z117" s="64">
        <f t="shared" si="23"/>
        <v>19</v>
      </c>
      <c r="AA117" s="65"/>
      <c r="AB117" s="65"/>
      <c r="AC117" s="326">
        <v>58</v>
      </c>
      <c r="AD117" s="45">
        <v>54</v>
      </c>
      <c r="AE117" s="65"/>
      <c r="AF117" s="66"/>
      <c r="AG117" s="66"/>
      <c r="AH117" s="66"/>
      <c r="AI117" s="66"/>
      <c r="AJ117" s="66"/>
      <c r="AK117" s="67">
        <v>1992</v>
      </c>
      <c r="AL117" s="49">
        <f t="shared" si="24"/>
        <v>1193.4</v>
      </c>
      <c r="AM117" s="68">
        <v>136.6</v>
      </c>
      <c r="AN117" s="68"/>
      <c r="AO117" s="68"/>
      <c r="AP117" s="50">
        <f t="shared" si="25"/>
        <v>0</v>
      </c>
      <c r="AQ117" s="22">
        <v>4397</v>
      </c>
      <c r="AR117" s="263">
        <v>2067</v>
      </c>
      <c r="AS117" s="264">
        <f t="shared" si="26"/>
        <v>62.06</v>
      </c>
      <c r="AU117" s="25"/>
      <c r="AV117" s="51"/>
    </row>
    <row r="118" spans="1:48" ht="13.5" customHeight="1" thickBot="1">
      <c r="A118" s="52">
        <v>105</v>
      </c>
      <c r="B118" s="265" t="s">
        <v>97</v>
      </c>
      <c r="C118" s="53" t="s">
        <v>222</v>
      </c>
      <c r="D118" s="262">
        <v>2052.3</v>
      </c>
      <c r="E118" s="54">
        <v>300.2</v>
      </c>
      <c r="F118" s="29">
        <f t="shared" si="20"/>
        <v>1609.4</v>
      </c>
      <c r="G118" s="55"/>
      <c r="H118" s="22">
        <f>'[3]Лист2'!$Y$50</f>
        <v>217</v>
      </c>
      <c r="I118" s="45">
        <f>'[3]Лист2'!$I$46+'[3]Лист2'!$N$46+'[3]Лист2'!$S$46</f>
        <v>0</v>
      </c>
      <c r="J118" s="45">
        <f>'[3]Лист2'!$L$46</f>
        <v>0</v>
      </c>
      <c r="K118" s="45">
        <f>'[3]Лист2'!$Q$46</f>
        <v>0</v>
      </c>
      <c r="L118" s="56">
        <f>'[3]Лист2'!$V$46</f>
        <v>0</v>
      </c>
      <c r="M118" s="57">
        <f>'[3]Лист2'!$Y$50</f>
        <v>217</v>
      </c>
      <c r="N118" s="36">
        <f t="shared" si="21"/>
        <v>1826.4</v>
      </c>
      <c r="O118" s="58">
        <f>'[3]Лист2'!$D$46</f>
        <v>58</v>
      </c>
      <c r="P118" s="59">
        <v>1340.4</v>
      </c>
      <c r="Q118" s="59">
        <v>269</v>
      </c>
      <c r="R118" s="79">
        <v>217</v>
      </c>
      <c r="S118" s="60">
        <f t="shared" si="14"/>
        <v>217</v>
      </c>
      <c r="T118" s="61">
        <f t="shared" si="15"/>
        <v>1609.4</v>
      </c>
      <c r="U118" s="62">
        <f t="shared" si="16"/>
        <v>1609.4</v>
      </c>
      <c r="V118" s="62">
        <f t="shared" si="17"/>
        <v>1609.4</v>
      </c>
      <c r="W118" s="62">
        <f t="shared" si="18"/>
        <v>1609.4</v>
      </c>
      <c r="X118" s="62">
        <f t="shared" si="19"/>
        <v>1609.4</v>
      </c>
      <c r="Y118" s="63">
        <f t="shared" si="22"/>
        <v>58</v>
      </c>
      <c r="Z118" s="64">
        <v>17</v>
      </c>
      <c r="AA118" s="65">
        <v>7</v>
      </c>
      <c r="AB118" s="65">
        <v>34</v>
      </c>
      <c r="AC118" s="326">
        <v>94</v>
      </c>
      <c r="AD118" s="73">
        <v>83</v>
      </c>
      <c r="AE118" s="65"/>
      <c r="AF118" s="66"/>
      <c r="AG118" s="66"/>
      <c r="AH118" s="66"/>
      <c r="AI118" s="66"/>
      <c r="AJ118" s="66"/>
      <c r="AK118" s="67">
        <v>1977</v>
      </c>
      <c r="AL118" s="49">
        <f t="shared" si="24"/>
        <v>2343.6</v>
      </c>
      <c r="AM118" s="68">
        <v>300.2</v>
      </c>
      <c r="AN118" s="68"/>
      <c r="AO118" s="68"/>
      <c r="AP118" s="50">
        <f t="shared" si="25"/>
        <v>434</v>
      </c>
      <c r="AQ118" s="22">
        <v>8300</v>
      </c>
      <c r="AR118" s="263">
        <v>2607</v>
      </c>
      <c r="AS118" s="264">
        <f t="shared" si="26"/>
        <v>100.58</v>
      </c>
      <c r="AU118" s="25"/>
      <c r="AV118" s="51"/>
    </row>
    <row r="119" spans="1:48" ht="13.5" thickBot="1">
      <c r="A119" s="26">
        <v>106</v>
      </c>
      <c r="B119" s="265" t="s">
        <v>98</v>
      </c>
      <c r="C119" s="53" t="s">
        <v>220</v>
      </c>
      <c r="D119" s="262">
        <v>1898.4</v>
      </c>
      <c r="E119" s="54">
        <v>243.8</v>
      </c>
      <c r="F119" s="29">
        <f t="shared" si="20"/>
        <v>1543.6</v>
      </c>
      <c r="G119" s="55"/>
      <c r="H119" s="22">
        <f t="shared" si="27"/>
        <v>1050.7</v>
      </c>
      <c r="I119" s="45">
        <f>'[2]Сводная'!$I$23+'[2]Сводная'!$N$23+'[2]Сводная'!$S$23</f>
        <v>22</v>
      </c>
      <c r="J119" s="81">
        <f>'[2]Сводная'!$L$23</f>
        <v>436</v>
      </c>
      <c r="K119" s="45">
        <f>'[2]Сводная'!$Q$23</f>
        <v>508</v>
      </c>
      <c r="L119" s="56">
        <f>'[2]Сводная'!$V$23</f>
        <v>106.7</v>
      </c>
      <c r="M119" s="57"/>
      <c r="N119" s="36">
        <f t="shared" si="21"/>
        <v>854.2</v>
      </c>
      <c r="O119" s="58">
        <f>'[2]Сводная'!$D$23</f>
        <v>10</v>
      </c>
      <c r="P119" s="59">
        <v>492.9</v>
      </c>
      <c r="Q119" s="59"/>
      <c r="R119" s="237">
        <v>361.3</v>
      </c>
      <c r="S119" s="60">
        <f t="shared" si="14"/>
        <v>361.3</v>
      </c>
      <c r="T119" s="61">
        <f t="shared" si="15"/>
        <v>1543.6</v>
      </c>
      <c r="U119" s="62">
        <f t="shared" si="16"/>
        <v>1543.6</v>
      </c>
      <c r="V119" s="62">
        <f t="shared" si="17"/>
        <v>1543.6</v>
      </c>
      <c r="W119" s="62">
        <f t="shared" si="18"/>
        <v>1543.6</v>
      </c>
      <c r="X119" s="62">
        <f t="shared" si="19"/>
        <v>1543.6</v>
      </c>
      <c r="Y119" s="63">
        <f t="shared" si="22"/>
        <v>32</v>
      </c>
      <c r="Z119" s="64">
        <f>Y119</f>
        <v>32</v>
      </c>
      <c r="AA119" s="65"/>
      <c r="AB119" s="65"/>
      <c r="AC119" s="326">
        <v>73</v>
      </c>
      <c r="AD119" s="45">
        <v>72</v>
      </c>
      <c r="AE119" s="65"/>
      <c r="AF119" s="66"/>
      <c r="AG119" s="66"/>
      <c r="AH119" s="66"/>
      <c r="AI119" s="66"/>
      <c r="AJ119" s="66"/>
      <c r="AK119" s="67">
        <v>1976</v>
      </c>
      <c r="AL119" s="49">
        <f t="shared" si="24"/>
        <v>2132.6</v>
      </c>
      <c r="AM119" s="68">
        <v>227.7</v>
      </c>
      <c r="AN119" s="68"/>
      <c r="AO119" s="68"/>
      <c r="AP119" s="50">
        <f t="shared" si="25"/>
        <v>361.3</v>
      </c>
      <c r="AQ119" s="22">
        <v>7261</v>
      </c>
      <c r="AR119" s="263">
        <v>1577</v>
      </c>
      <c r="AS119" s="264">
        <f t="shared" si="26"/>
        <v>78.11</v>
      </c>
      <c r="AU119" s="25"/>
      <c r="AV119" s="51"/>
    </row>
    <row r="120" spans="1:48" ht="13.5" thickBot="1">
      <c r="A120" s="26">
        <v>107</v>
      </c>
      <c r="B120" s="265" t="s">
        <v>99</v>
      </c>
      <c r="C120" s="53" t="s">
        <v>220</v>
      </c>
      <c r="D120" s="262">
        <v>1840.9</v>
      </c>
      <c r="E120" s="54">
        <v>248.3</v>
      </c>
      <c r="F120" s="29">
        <f t="shared" si="20"/>
        <v>1477</v>
      </c>
      <c r="G120" s="55"/>
      <c r="H120" s="22">
        <f t="shared" si="27"/>
        <v>920.4</v>
      </c>
      <c r="I120" s="45">
        <f>'[2]Сводная'!$I$24+'[2]Сводная'!$N$24+'[2]Сводная'!$S$24</f>
        <v>19</v>
      </c>
      <c r="J120" s="45">
        <f>'[2]Сводная'!$L$24</f>
        <v>501.9</v>
      </c>
      <c r="K120" s="45">
        <f>'[2]Сводная'!$Q$24</f>
        <v>418.5</v>
      </c>
      <c r="L120" s="56">
        <f>'[2]Сводная'!$V$24</f>
        <v>0</v>
      </c>
      <c r="M120" s="57"/>
      <c r="N120" s="36">
        <f t="shared" si="21"/>
        <v>931.3</v>
      </c>
      <c r="O120" s="58">
        <f>'[2]Сводная'!$D$24</f>
        <v>12</v>
      </c>
      <c r="P120" s="59">
        <v>556.6</v>
      </c>
      <c r="Q120" s="59"/>
      <c r="R120" s="237">
        <v>374.7</v>
      </c>
      <c r="S120" s="60">
        <f t="shared" si="14"/>
        <v>374.7</v>
      </c>
      <c r="T120" s="61">
        <f t="shared" si="15"/>
        <v>1477</v>
      </c>
      <c r="U120" s="62">
        <f t="shared" si="16"/>
        <v>1477</v>
      </c>
      <c r="V120" s="62">
        <f t="shared" si="17"/>
        <v>1477</v>
      </c>
      <c r="W120" s="62">
        <f t="shared" si="18"/>
        <v>1477</v>
      </c>
      <c r="X120" s="62">
        <f t="shared" si="19"/>
        <v>1477</v>
      </c>
      <c r="Y120" s="63">
        <f t="shared" si="22"/>
        <v>31</v>
      </c>
      <c r="Z120" s="64">
        <f aca="true" t="shared" si="28" ref="Z120:Z135">Y120</f>
        <v>31</v>
      </c>
      <c r="AA120" s="65"/>
      <c r="AB120" s="65"/>
      <c r="AC120" s="326">
        <v>54</v>
      </c>
      <c r="AD120" s="45">
        <v>64</v>
      </c>
      <c r="AE120" s="65"/>
      <c r="AF120" s="66"/>
      <c r="AG120" s="66"/>
      <c r="AH120" s="66"/>
      <c r="AI120" s="66"/>
      <c r="AJ120" s="66"/>
      <c r="AK120" s="67">
        <v>1977</v>
      </c>
      <c r="AL120" s="49">
        <f t="shared" si="24"/>
        <v>2079.4</v>
      </c>
      <c r="AM120" s="68">
        <v>227.7</v>
      </c>
      <c r="AN120" s="68">
        <v>12.5</v>
      </c>
      <c r="AO120" s="68"/>
      <c r="AP120" s="50">
        <f t="shared" si="25"/>
        <v>374.7</v>
      </c>
      <c r="AQ120" s="22">
        <v>7383</v>
      </c>
      <c r="AR120" s="263">
        <v>2249</v>
      </c>
      <c r="AS120" s="264">
        <f t="shared" si="26"/>
        <v>57.78</v>
      </c>
      <c r="AU120" s="25"/>
      <c r="AV120" s="51"/>
    </row>
    <row r="121" spans="1:48" ht="13.5" thickBot="1">
      <c r="A121" s="52">
        <v>108</v>
      </c>
      <c r="B121" s="265" t="s">
        <v>100</v>
      </c>
      <c r="C121" s="53" t="s">
        <v>270</v>
      </c>
      <c r="D121" s="262">
        <v>1267.4</v>
      </c>
      <c r="E121" s="54">
        <v>171.6</v>
      </c>
      <c r="F121" s="29">
        <f t="shared" si="20"/>
        <v>1264.3</v>
      </c>
      <c r="G121" s="55"/>
      <c r="H121" s="22">
        <f t="shared" si="27"/>
        <v>769.1</v>
      </c>
      <c r="I121" s="45">
        <f>'[2]Сводная'!$I$21+'[2]Сводная'!$N$21+'[2]Сводная'!$S$21</f>
        <v>21</v>
      </c>
      <c r="J121" s="45">
        <f>'[2]Сводная'!$L$21</f>
        <v>376.2</v>
      </c>
      <c r="K121" s="45">
        <f>'[2]Сводная'!$Q$21</f>
        <v>392.9</v>
      </c>
      <c r="L121" s="56">
        <f>'[2]Сводная'!$V$21</f>
        <v>0</v>
      </c>
      <c r="M121" s="57"/>
      <c r="N121" s="36">
        <f t="shared" si="21"/>
        <v>495.2</v>
      </c>
      <c r="O121" s="58">
        <f>'[2]Сводная'!$D$21</f>
        <v>11</v>
      </c>
      <c r="P121" s="59">
        <f>'[2]Сводная'!$G$21</f>
        <v>495.2</v>
      </c>
      <c r="Q121" s="59"/>
      <c r="R121" s="59"/>
      <c r="S121" s="60">
        <f t="shared" si="14"/>
        <v>0</v>
      </c>
      <c r="T121" s="61">
        <f t="shared" si="15"/>
        <v>1264.3</v>
      </c>
      <c r="U121" s="62">
        <f t="shared" si="16"/>
        <v>1264.3</v>
      </c>
      <c r="V121" s="62">
        <f t="shared" si="17"/>
        <v>1264.3</v>
      </c>
      <c r="W121" s="62">
        <f t="shared" si="18"/>
        <v>1264.3</v>
      </c>
      <c r="X121" s="62">
        <f t="shared" si="19"/>
        <v>1264.3</v>
      </c>
      <c r="Y121" s="63">
        <f t="shared" si="22"/>
        <v>32</v>
      </c>
      <c r="Z121" s="64">
        <f t="shared" si="28"/>
        <v>32</v>
      </c>
      <c r="AA121" s="65"/>
      <c r="AB121" s="65"/>
      <c r="AC121" s="326">
        <v>66</v>
      </c>
      <c r="AD121" s="45">
        <v>73</v>
      </c>
      <c r="AE121" s="65"/>
      <c r="AF121" s="66"/>
      <c r="AG121" s="66"/>
      <c r="AH121" s="66"/>
      <c r="AI121" s="66"/>
      <c r="AJ121" s="66"/>
      <c r="AK121" s="67">
        <v>1979</v>
      </c>
      <c r="AL121" s="49">
        <f t="shared" si="24"/>
        <v>1419.3</v>
      </c>
      <c r="AM121" s="68">
        <v>155</v>
      </c>
      <c r="AN121" s="68"/>
      <c r="AO121" s="68"/>
      <c r="AP121" s="50">
        <f t="shared" si="25"/>
        <v>0</v>
      </c>
      <c r="AQ121" s="22">
        <v>5034</v>
      </c>
      <c r="AR121" s="263">
        <v>1216</v>
      </c>
      <c r="AS121" s="264">
        <f t="shared" si="26"/>
        <v>70.62</v>
      </c>
      <c r="AU121" s="25"/>
      <c r="AV121" s="51"/>
    </row>
    <row r="122" spans="1:48" ht="13.5" thickBot="1">
      <c r="A122" s="26">
        <v>109</v>
      </c>
      <c r="B122" s="265" t="s">
        <v>101</v>
      </c>
      <c r="C122" s="53" t="s">
        <v>270</v>
      </c>
      <c r="D122" s="262">
        <v>1266.6</v>
      </c>
      <c r="E122" s="54">
        <v>169.4</v>
      </c>
      <c r="F122" s="29">
        <f t="shared" si="20"/>
        <v>1269.3</v>
      </c>
      <c r="G122" s="55"/>
      <c r="H122" s="22">
        <f t="shared" si="27"/>
        <v>964.5</v>
      </c>
      <c r="I122" s="45">
        <f>'[2]Сводная'!$I$22+'[2]Сводная'!$N$22+'[2]Сводная'!$S$22</f>
        <v>24</v>
      </c>
      <c r="J122" s="45">
        <f>'[2]Сводная'!$L$22</f>
        <v>448.8</v>
      </c>
      <c r="K122" s="45">
        <f>'[2]Сводная'!$Q$22</f>
        <v>430.7</v>
      </c>
      <c r="L122" s="56">
        <f>'[2]Сводная'!$V$22</f>
        <v>85</v>
      </c>
      <c r="M122" s="57"/>
      <c r="N122" s="36">
        <f t="shared" si="21"/>
        <v>304.8</v>
      </c>
      <c r="O122" s="58">
        <f>'[2]Сводная'!$D$22</f>
        <v>11</v>
      </c>
      <c r="P122" s="59">
        <f>'[2]Сводная'!$G$22</f>
        <v>304.8</v>
      </c>
      <c r="Q122" s="59"/>
      <c r="R122" s="59"/>
      <c r="S122" s="60">
        <f t="shared" si="14"/>
        <v>0</v>
      </c>
      <c r="T122" s="61">
        <f t="shared" si="15"/>
        <v>1269.3</v>
      </c>
      <c r="U122" s="62">
        <f t="shared" si="16"/>
        <v>1269.3</v>
      </c>
      <c r="V122" s="62">
        <f t="shared" si="17"/>
        <v>1269.3</v>
      </c>
      <c r="W122" s="62">
        <f t="shared" si="18"/>
        <v>1269.3</v>
      </c>
      <c r="X122" s="62">
        <f t="shared" si="19"/>
        <v>1269.3</v>
      </c>
      <c r="Y122" s="63">
        <f t="shared" si="22"/>
        <v>35</v>
      </c>
      <c r="Z122" s="64">
        <f t="shared" si="28"/>
        <v>35</v>
      </c>
      <c r="AA122" s="65"/>
      <c r="AB122" s="65"/>
      <c r="AC122" s="326">
        <v>62</v>
      </c>
      <c r="AD122" s="45">
        <v>63</v>
      </c>
      <c r="AE122" s="65"/>
      <c r="AF122" s="66"/>
      <c r="AG122" s="66"/>
      <c r="AH122" s="66"/>
      <c r="AI122" s="66"/>
      <c r="AJ122" s="66"/>
      <c r="AK122" s="67">
        <v>1973</v>
      </c>
      <c r="AL122" s="49">
        <f t="shared" si="24"/>
        <v>1423.9</v>
      </c>
      <c r="AM122" s="68">
        <v>154.6</v>
      </c>
      <c r="AN122" s="68"/>
      <c r="AO122" s="68"/>
      <c r="AP122" s="50">
        <f t="shared" si="25"/>
        <v>0</v>
      </c>
      <c r="AQ122" s="22">
        <v>5034</v>
      </c>
      <c r="AR122" s="263">
        <v>756</v>
      </c>
      <c r="AS122" s="264">
        <f t="shared" si="26"/>
        <v>66.34</v>
      </c>
      <c r="AU122" s="25"/>
      <c r="AV122" s="51"/>
    </row>
    <row r="123" spans="1:48" ht="13.5" thickBot="1">
      <c r="A123" s="26">
        <v>110</v>
      </c>
      <c r="B123" s="265" t="s">
        <v>102</v>
      </c>
      <c r="C123" s="53" t="s">
        <v>267</v>
      </c>
      <c r="D123" s="262">
        <v>2003.6</v>
      </c>
      <c r="E123" s="54">
        <v>287.3</v>
      </c>
      <c r="F123" s="29">
        <f t="shared" si="20"/>
        <v>1928.6</v>
      </c>
      <c r="G123" s="55">
        <v>37.5</v>
      </c>
      <c r="H123" s="22">
        <f t="shared" si="27"/>
        <v>1741.6</v>
      </c>
      <c r="I123" s="45">
        <f>'[1]Лист2'!$I$31+'[1]Лист2'!$N$31+'[1]Лист2'!$S$31</f>
        <v>25</v>
      </c>
      <c r="J123" s="45">
        <f>'[1]Лист2'!$L$31</f>
        <v>1175.5</v>
      </c>
      <c r="K123" s="45">
        <f>'[1]Лист2'!$Q$31</f>
        <v>488.2</v>
      </c>
      <c r="L123" s="56">
        <f>'[1]Лист2'!$V$31</f>
        <v>0</v>
      </c>
      <c r="M123" s="78">
        <f>'[1]Лист2'!$X$31</f>
        <v>77.9</v>
      </c>
      <c r="N123" s="36">
        <f t="shared" si="21"/>
        <v>264.9</v>
      </c>
      <c r="O123" s="58">
        <f>'[1]Лист2'!$D$31</f>
        <v>4</v>
      </c>
      <c r="P123" s="59">
        <f>'[1]Лист2'!$G$31</f>
        <v>264.9</v>
      </c>
      <c r="Q123" s="59"/>
      <c r="R123" s="59"/>
      <c r="S123" s="60">
        <f t="shared" si="14"/>
        <v>0</v>
      </c>
      <c r="T123" s="61">
        <f t="shared" si="15"/>
        <v>1928.6</v>
      </c>
      <c r="U123" s="62">
        <f t="shared" si="16"/>
        <v>1928.6</v>
      </c>
      <c r="V123" s="62">
        <f t="shared" si="17"/>
        <v>1928.6</v>
      </c>
      <c r="W123" s="62">
        <f t="shared" si="18"/>
        <v>1928.6</v>
      </c>
      <c r="X123" s="62">
        <f t="shared" si="19"/>
        <v>1928.6</v>
      </c>
      <c r="Y123" s="63">
        <f t="shared" si="22"/>
        <v>29</v>
      </c>
      <c r="Z123" s="64">
        <f t="shared" si="28"/>
        <v>29</v>
      </c>
      <c r="AA123" s="65"/>
      <c r="AB123" s="65"/>
      <c r="AC123" s="326">
        <v>63</v>
      </c>
      <c r="AD123" s="45">
        <v>57</v>
      </c>
      <c r="AE123" s="65"/>
      <c r="AF123" s="66"/>
      <c r="AG123" s="66"/>
      <c r="AH123" s="66"/>
      <c r="AI123" s="66"/>
      <c r="AJ123" s="66"/>
      <c r="AK123" s="67">
        <v>1992</v>
      </c>
      <c r="AL123" s="49">
        <f t="shared" si="24"/>
        <v>2269.9</v>
      </c>
      <c r="AM123" s="68">
        <v>263.4</v>
      </c>
      <c r="AN123" s="68"/>
      <c r="AO123" s="68"/>
      <c r="AP123" s="50">
        <f t="shared" si="25"/>
        <v>77.9</v>
      </c>
      <c r="AQ123" s="22">
        <v>8003</v>
      </c>
      <c r="AR123" s="263">
        <v>421</v>
      </c>
      <c r="AS123" s="264">
        <f t="shared" si="26"/>
        <v>67.41</v>
      </c>
      <c r="AU123" s="25"/>
      <c r="AV123" s="51"/>
    </row>
    <row r="124" spans="1:48" ht="13.5" thickBot="1">
      <c r="A124" s="52">
        <v>111</v>
      </c>
      <c r="B124" s="265" t="s">
        <v>103</v>
      </c>
      <c r="C124" s="53" t="s">
        <v>220</v>
      </c>
      <c r="D124" s="262">
        <v>2186.2</v>
      </c>
      <c r="E124" s="54">
        <v>209.2</v>
      </c>
      <c r="F124" s="29">
        <f t="shared" si="20"/>
        <v>1557.2</v>
      </c>
      <c r="G124" s="55"/>
      <c r="H124" s="22">
        <f t="shared" si="27"/>
        <v>1030.4</v>
      </c>
      <c r="I124" s="45">
        <f>'[4]Лист2'!$I$5+'[4]Лист2'!$N$5+'[4]Лист2'!$S$5</f>
        <v>20</v>
      </c>
      <c r="J124" s="45">
        <f>'[4]Лист2'!$L$5</f>
        <v>659.9</v>
      </c>
      <c r="K124" s="45">
        <f>'[4]Лист2'!$Q$5</f>
        <v>262.1</v>
      </c>
      <c r="L124" s="56">
        <f>'[4]Лист2'!$V$5</f>
        <v>108.4</v>
      </c>
      <c r="M124" s="57"/>
      <c r="N124" s="36">
        <f t="shared" si="21"/>
        <v>1156.8</v>
      </c>
      <c r="O124" s="58">
        <f>'[1]Лист2'!$D$5</f>
        <v>12</v>
      </c>
      <c r="P124" s="59">
        <f>'[4]Лист2'!$G$5</f>
        <v>526.8</v>
      </c>
      <c r="Q124" s="59"/>
      <c r="R124" s="59">
        <v>630</v>
      </c>
      <c r="S124" s="60">
        <f t="shared" si="14"/>
        <v>630</v>
      </c>
      <c r="T124" s="61">
        <f t="shared" si="15"/>
        <v>1557.2</v>
      </c>
      <c r="U124" s="62">
        <f t="shared" si="16"/>
        <v>1557.2</v>
      </c>
      <c r="V124" s="62">
        <f t="shared" si="17"/>
        <v>1557.2</v>
      </c>
      <c r="W124" s="62">
        <f t="shared" si="18"/>
        <v>1557.2</v>
      </c>
      <c r="X124" s="62">
        <f t="shared" si="19"/>
        <v>1557.2</v>
      </c>
      <c r="Y124" s="63">
        <f t="shared" si="22"/>
        <v>32</v>
      </c>
      <c r="Z124" s="64">
        <f t="shared" si="28"/>
        <v>32</v>
      </c>
      <c r="AA124" s="65"/>
      <c r="AB124" s="65"/>
      <c r="AC124" s="326">
        <v>69</v>
      </c>
      <c r="AD124" s="45">
        <v>72</v>
      </c>
      <c r="AE124" s="65"/>
      <c r="AF124" s="66"/>
      <c r="AG124" s="66"/>
      <c r="AH124" s="66"/>
      <c r="AI124" s="66"/>
      <c r="AJ124" s="66"/>
      <c r="AK124" s="67">
        <v>1986</v>
      </c>
      <c r="AL124" s="49">
        <f t="shared" si="24"/>
        <v>2378.1</v>
      </c>
      <c r="AM124" s="82">
        <v>190.9</v>
      </c>
      <c r="AN124" s="68">
        <v>10.2</v>
      </c>
      <c r="AO124" s="68">
        <v>5.9</v>
      </c>
      <c r="AP124" s="50">
        <f t="shared" si="25"/>
        <v>630</v>
      </c>
      <c r="AQ124" s="22">
        <v>8894</v>
      </c>
      <c r="AR124" s="263">
        <v>866</v>
      </c>
      <c r="AS124" s="264">
        <f t="shared" si="26"/>
        <v>73.83</v>
      </c>
      <c r="AU124" s="25"/>
      <c r="AV124" s="51"/>
    </row>
    <row r="125" spans="1:48" ht="13.5" thickBot="1">
      <c r="A125" s="26">
        <v>112</v>
      </c>
      <c r="B125" s="265" t="s">
        <v>104</v>
      </c>
      <c r="C125" s="53" t="s">
        <v>220</v>
      </c>
      <c r="D125" s="262">
        <v>1948.2</v>
      </c>
      <c r="E125" s="54">
        <v>210</v>
      </c>
      <c r="F125" s="29">
        <f t="shared" si="20"/>
        <v>1565.4</v>
      </c>
      <c r="G125" s="55"/>
      <c r="H125" s="22">
        <f t="shared" si="27"/>
        <v>1015</v>
      </c>
      <c r="I125" s="45">
        <f>'[1]Лист2'!$I$10+'[1]Лист2'!$N$10+'[1]Лист2'!$S$10</f>
        <v>21</v>
      </c>
      <c r="J125" s="45">
        <f>'[4]Лист2'!$L$10</f>
        <v>696.6</v>
      </c>
      <c r="K125" s="45">
        <f>'[4]Лист2'!$Q$10</f>
        <v>318.4</v>
      </c>
      <c r="L125" s="56">
        <f>'[4]Лист2'!$S$10</f>
        <v>0</v>
      </c>
      <c r="M125" s="57"/>
      <c r="N125" s="36">
        <f t="shared" si="21"/>
        <v>934.7</v>
      </c>
      <c r="O125" s="58">
        <f>'[1]Лист2'!$D$10</f>
        <v>11</v>
      </c>
      <c r="P125" s="59">
        <v>550.4</v>
      </c>
      <c r="Q125" s="59"/>
      <c r="R125" s="59">
        <v>384.3</v>
      </c>
      <c r="S125" s="60">
        <f t="shared" si="14"/>
        <v>384.3</v>
      </c>
      <c r="T125" s="61">
        <f t="shared" si="15"/>
        <v>1565.4</v>
      </c>
      <c r="U125" s="62">
        <f t="shared" si="16"/>
        <v>1565.4</v>
      </c>
      <c r="V125" s="62">
        <f t="shared" si="17"/>
        <v>1565.4</v>
      </c>
      <c r="W125" s="62">
        <f t="shared" si="18"/>
        <v>1565.4</v>
      </c>
      <c r="X125" s="62">
        <f t="shared" si="19"/>
        <v>1565.4</v>
      </c>
      <c r="Y125" s="63">
        <f t="shared" si="22"/>
        <v>32</v>
      </c>
      <c r="Z125" s="64">
        <f t="shared" si="28"/>
        <v>32</v>
      </c>
      <c r="AA125" s="65"/>
      <c r="AB125" s="65"/>
      <c r="AC125" s="326">
        <v>88</v>
      </c>
      <c r="AD125" s="45">
        <v>86</v>
      </c>
      <c r="AE125" s="65"/>
      <c r="AF125" s="66"/>
      <c r="AG125" s="66"/>
      <c r="AH125" s="66"/>
      <c r="AI125" s="66"/>
      <c r="AJ125" s="66"/>
      <c r="AK125" s="67">
        <v>1989</v>
      </c>
      <c r="AL125" s="49">
        <f t="shared" si="24"/>
        <v>2141.6</v>
      </c>
      <c r="AM125" s="68">
        <v>191.9</v>
      </c>
      <c r="AN125" s="68">
        <v>15.6</v>
      </c>
      <c r="AO125" s="68"/>
      <c r="AP125" s="50">
        <f t="shared" si="25"/>
        <v>384.3</v>
      </c>
      <c r="AQ125" s="22">
        <v>7842</v>
      </c>
      <c r="AR125" s="263">
        <v>498.5</v>
      </c>
      <c r="AS125" s="264">
        <f t="shared" si="26"/>
        <v>94.16</v>
      </c>
      <c r="AU125" s="25"/>
      <c r="AV125" s="51"/>
    </row>
    <row r="126" spans="1:48" ht="13.5" thickBot="1">
      <c r="A126" s="26">
        <v>113</v>
      </c>
      <c r="B126" s="265" t="s">
        <v>105</v>
      </c>
      <c r="C126" s="53" t="s">
        <v>267</v>
      </c>
      <c r="D126" s="262">
        <v>3216.3</v>
      </c>
      <c r="E126" s="54">
        <v>396.3</v>
      </c>
      <c r="F126" s="29">
        <f t="shared" si="20"/>
        <v>3215.6</v>
      </c>
      <c r="G126" s="55">
        <v>52.7</v>
      </c>
      <c r="H126" s="22">
        <f t="shared" si="27"/>
        <v>2203.1</v>
      </c>
      <c r="I126" s="45">
        <f>'[1]Лист2'!$I$32+'[1]Лист2'!$N$32+'[1]Лист2'!$S$32</f>
        <v>31</v>
      </c>
      <c r="J126" s="45">
        <f>'[1]Лист2'!$L$32</f>
        <v>1190.2</v>
      </c>
      <c r="K126" s="45">
        <f>'[1]Лист2'!$Q$32</f>
        <v>780.7</v>
      </c>
      <c r="L126" s="56">
        <f>'[1]Лист2'!$V$32</f>
        <v>232.2</v>
      </c>
      <c r="M126" s="57"/>
      <c r="N126" s="36">
        <f t="shared" si="21"/>
        <v>1012.5</v>
      </c>
      <c r="O126" s="58">
        <f>'[1]Лист2'!$D$32</f>
        <v>14</v>
      </c>
      <c r="P126" s="59">
        <f>'[1]Лист2'!$G$32</f>
        <v>1012.5</v>
      </c>
      <c r="Q126" s="59"/>
      <c r="R126" s="59"/>
      <c r="S126" s="60">
        <f t="shared" si="14"/>
        <v>0</v>
      </c>
      <c r="T126" s="61">
        <f t="shared" si="15"/>
        <v>3215.6</v>
      </c>
      <c r="U126" s="62">
        <f t="shared" si="16"/>
        <v>3215.6</v>
      </c>
      <c r="V126" s="62">
        <f t="shared" si="17"/>
        <v>3215.6</v>
      </c>
      <c r="W126" s="62">
        <f t="shared" si="18"/>
        <v>3215.6</v>
      </c>
      <c r="X126" s="62">
        <f t="shared" si="19"/>
        <v>3215.6</v>
      </c>
      <c r="Y126" s="63">
        <f t="shared" si="22"/>
        <v>45</v>
      </c>
      <c r="Z126" s="64">
        <f t="shared" si="28"/>
        <v>45</v>
      </c>
      <c r="AA126" s="65"/>
      <c r="AB126" s="65"/>
      <c r="AC126" s="326">
        <v>135</v>
      </c>
      <c r="AD126" s="45">
        <v>125</v>
      </c>
      <c r="AE126" s="65"/>
      <c r="AF126" s="66"/>
      <c r="AG126" s="66"/>
      <c r="AH126" s="66"/>
      <c r="AI126" s="66"/>
      <c r="AJ126" s="66"/>
      <c r="AK126" s="67">
        <v>1994</v>
      </c>
      <c r="AL126" s="49">
        <f t="shared" si="24"/>
        <v>3617.3</v>
      </c>
      <c r="AM126" s="68">
        <v>401.7</v>
      </c>
      <c r="AN126" s="68"/>
      <c r="AO126" s="68"/>
      <c r="AP126" s="50">
        <f t="shared" si="25"/>
        <v>0</v>
      </c>
      <c r="AQ126" s="22">
        <v>12459</v>
      </c>
      <c r="AR126" s="263">
        <v>676</v>
      </c>
      <c r="AS126" s="264">
        <f t="shared" si="26"/>
        <v>144.45</v>
      </c>
      <c r="AU126" s="25"/>
      <c r="AV126" s="51"/>
    </row>
    <row r="127" spans="1:48" ht="13.5" thickBot="1">
      <c r="A127" s="26">
        <v>114</v>
      </c>
      <c r="B127" s="265" t="s">
        <v>106</v>
      </c>
      <c r="C127" s="53" t="s">
        <v>220</v>
      </c>
      <c r="D127" s="262">
        <v>1842.9</v>
      </c>
      <c r="E127" s="54">
        <v>222.2</v>
      </c>
      <c r="F127" s="29">
        <f t="shared" si="20"/>
        <v>1503.5</v>
      </c>
      <c r="G127" s="55"/>
      <c r="H127" s="22">
        <f t="shared" si="27"/>
        <v>728.9</v>
      </c>
      <c r="I127" s="45">
        <f>'[1]Лист2'!$I$30+'[1]Лист2'!$N$30+'[1]Лист2'!$S$30</f>
        <v>12</v>
      </c>
      <c r="J127" s="45">
        <f>'[1]Лист2'!$L$30</f>
        <v>540.6</v>
      </c>
      <c r="K127" s="45">
        <f>'[1]Лист2'!$Q$30</f>
        <v>188.3</v>
      </c>
      <c r="L127" s="56">
        <f>'[1]Лист2'!$V$30</f>
        <v>0</v>
      </c>
      <c r="M127" s="57"/>
      <c r="N127" s="36">
        <f t="shared" si="21"/>
        <v>1136.6</v>
      </c>
      <c r="O127" s="58">
        <f>'[1]Лист2'!$D$30</f>
        <v>12</v>
      </c>
      <c r="P127" s="59">
        <v>774.6</v>
      </c>
      <c r="Q127" s="59"/>
      <c r="R127" s="237">
        <v>362</v>
      </c>
      <c r="S127" s="60">
        <f t="shared" si="14"/>
        <v>362</v>
      </c>
      <c r="T127" s="61">
        <f t="shared" si="15"/>
        <v>1503.5</v>
      </c>
      <c r="U127" s="62">
        <f t="shared" si="16"/>
        <v>1503.5</v>
      </c>
      <c r="V127" s="62">
        <f t="shared" si="17"/>
        <v>1503.5</v>
      </c>
      <c r="W127" s="62">
        <f t="shared" si="18"/>
        <v>1503.5</v>
      </c>
      <c r="X127" s="62">
        <f t="shared" si="19"/>
        <v>1503.5</v>
      </c>
      <c r="Y127" s="63">
        <f t="shared" si="22"/>
        <v>24</v>
      </c>
      <c r="Z127" s="64">
        <f t="shared" si="28"/>
        <v>24</v>
      </c>
      <c r="AA127" s="65"/>
      <c r="AB127" s="65"/>
      <c r="AC127" s="326">
        <v>64</v>
      </c>
      <c r="AD127" s="45">
        <v>67</v>
      </c>
      <c r="AE127" s="65"/>
      <c r="AF127" s="66"/>
      <c r="AG127" s="66"/>
      <c r="AH127" s="66"/>
      <c r="AI127" s="66"/>
      <c r="AJ127" s="66"/>
      <c r="AK127" s="67">
        <v>1987</v>
      </c>
      <c r="AL127" s="49">
        <f t="shared" si="24"/>
        <v>2071.7</v>
      </c>
      <c r="AM127" s="68">
        <v>206.2</v>
      </c>
      <c r="AN127" s="68"/>
      <c r="AO127" s="68"/>
      <c r="AP127" s="50">
        <f t="shared" si="25"/>
        <v>362</v>
      </c>
      <c r="AQ127" s="22">
        <v>7121</v>
      </c>
      <c r="AR127" s="263">
        <v>386</v>
      </c>
      <c r="AS127" s="264">
        <f t="shared" si="26"/>
        <v>68.48</v>
      </c>
      <c r="AU127" s="25"/>
      <c r="AV127" s="51"/>
    </row>
    <row r="128" spans="1:48" ht="13.5" thickBot="1">
      <c r="A128" s="52">
        <v>115</v>
      </c>
      <c r="B128" s="265" t="s">
        <v>107</v>
      </c>
      <c r="C128" s="53" t="s">
        <v>267</v>
      </c>
      <c r="D128" s="262">
        <v>2505.9</v>
      </c>
      <c r="E128" s="54">
        <v>271.2</v>
      </c>
      <c r="F128" s="29">
        <f t="shared" si="20"/>
        <v>2506.8</v>
      </c>
      <c r="G128" s="55">
        <v>72</v>
      </c>
      <c r="H128" s="22">
        <f t="shared" si="27"/>
        <v>2114.5</v>
      </c>
      <c r="I128" s="45">
        <f>'[1]Лист2'!$I$9+'[1]Лист2'!$N$9+'[1]Лист2'!$S$9</f>
        <v>34</v>
      </c>
      <c r="J128" s="45">
        <f>'[1]Лист2'!$L$9</f>
        <v>1426.3</v>
      </c>
      <c r="K128" s="45">
        <f>'[1]Лист2'!$Q$9</f>
        <v>610.8</v>
      </c>
      <c r="L128" s="56">
        <f>'[1]Лист2'!$V$9</f>
        <v>77.4</v>
      </c>
      <c r="M128" s="57"/>
      <c r="N128" s="36">
        <f t="shared" si="21"/>
        <v>392.3</v>
      </c>
      <c r="O128" s="58">
        <f>'[1]Лист2'!$D$9</f>
        <v>6</v>
      </c>
      <c r="P128" s="59">
        <f>'[1]Лист2'!$G$9</f>
        <v>392.3</v>
      </c>
      <c r="Q128" s="59"/>
      <c r="R128" s="59"/>
      <c r="S128" s="60">
        <f t="shared" si="14"/>
        <v>0</v>
      </c>
      <c r="T128" s="61">
        <f t="shared" si="15"/>
        <v>2506.8</v>
      </c>
      <c r="U128" s="62">
        <f t="shared" si="16"/>
        <v>2506.8</v>
      </c>
      <c r="V128" s="62">
        <f t="shared" si="17"/>
        <v>2506.8</v>
      </c>
      <c r="W128" s="62">
        <f t="shared" si="18"/>
        <v>2506.8</v>
      </c>
      <c r="X128" s="62">
        <f t="shared" si="19"/>
        <v>2506.8</v>
      </c>
      <c r="Y128" s="63">
        <f t="shared" si="22"/>
        <v>40</v>
      </c>
      <c r="Z128" s="64">
        <f t="shared" si="28"/>
        <v>40</v>
      </c>
      <c r="AA128" s="65"/>
      <c r="AB128" s="65"/>
      <c r="AC128" s="326">
        <v>102</v>
      </c>
      <c r="AD128" s="45">
        <v>102</v>
      </c>
      <c r="AE128" s="65"/>
      <c r="AF128" s="66"/>
      <c r="AG128" s="66"/>
      <c r="AH128" s="66"/>
      <c r="AI128" s="66"/>
      <c r="AJ128" s="66"/>
      <c r="AK128" s="67">
        <v>1991</v>
      </c>
      <c r="AL128" s="49">
        <f t="shared" si="24"/>
        <v>2754.7</v>
      </c>
      <c r="AM128" s="68">
        <v>247.9</v>
      </c>
      <c r="AN128" s="68"/>
      <c r="AO128" s="68"/>
      <c r="AP128" s="50">
        <f t="shared" si="25"/>
        <v>0</v>
      </c>
      <c r="AQ128" s="22">
        <v>9587</v>
      </c>
      <c r="AR128" s="263">
        <v>1298</v>
      </c>
      <c r="AS128" s="264">
        <f t="shared" si="26"/>
        <v>109.14</v>
      </c>
      <c r="AU128" s="25"/>
      <c r="AV128" s="51"/>
    </row>
    <row r="129" spans="1:48" ht="13.5" thickBot="1">
      <c r="A129" s="26">
        <v>116</v>
      </c>
      <c r="B129" s="299" t="s">
        <v>108</v>
      </c>
      <c r="C129" s="53" t="s">
        <v>267</v>
      </c>
      <c r="D129" s="262">
        <v>0</v>
      </c>
      <c r="E129" s="54">
        <v>0</v>
      </c>
      <c r="F129" s="29">
        <f t="shared" si="20"/>
        <v>2134.1</v>
      </c>
      <c r="G129" s="55">
        <v>67.5</v>
      </c>
      <c r="H129" s="22">
        <f t="shared" si="27"/>
        <v>196.4</v>
      </c>
      <c r="I129" s="45">
        <f>'[2]Сводная'!$I$19+'[2]Сводная'!$N$19+'[2]Сводная'!$S$19</f>
        <v>4</v>
      </c>
      <c r="J129" s="45">
        <f>'[5]Сводная'!$L$19</f>
        <v>0</v>
      </c>
      <c r="K129" s="45">
        <f>'[2]Сводная'!$Q$19</f>
        <v>196.4</v>
      </c>
      <c r="L129" s="56">
        <f>'[2]Сводная'!$V$19</f>
        <v>0</v>
      </c>
      <c r="M129" s="57"/>
      <c r="N129" s="36">
        <f t="shared" si="21"/>
        <v>1937.7</v>
      </c>
      <c r="O129" s="58">
        <f>'[2]Сводная'!$D$19</f>
        <v>33</v>
      </c>
      <c r="P129" s="59">
        <f>'[2]Сводная'!$G$19</f>
        <v>1937.7</v>
      </c>
      <c r="Q129" s="59"/>
      <c r="R129" s="59"/>
      <c r="S129" s="60">
        <f t="shared" si="14"/>
        <v>0</v>
      </c>
      <c r="T129" s="61">
        <f t="shared" si="15"/>
        <v>2134.1</v>
      </c>
      <c r="U129" s="62">
        <f t="shared" si="16"/>
        <v>2134.1</v>
      </c>
      <c r="V129" s="62">
        <f t="shared" si="17"/>
        <v>2134.1</v>
      </c>
      <c r="W129" s="62">
        <f t="shared" si="18"/>
        <v>2134.1</v>
      </c>
      <c r="X129" s="62">
        <f t="shared" si="19"/>
        <v>2134.1</v>
      </c>
      <c r="Y129" s="63">
        <f t="shared" si="22"/>
        <v>37</v>
      </c>
      <c r="Z129" s="64">
        <f t="shared" si="28"/>
        <v>37</v>
      </c>
      <c r="AA129" s="65"/>
      <c r="AB129" s="65"/>
      <c r="AC129" s="326">
        <v>0</v>
      </c>
      <c r="AD129" s="45">
        <v>99</v>
      </c>
      <c r="AE129" s="65"/>
      <c r="AF129" s="66"/>
      <c r="AG129" s="66"/>
      <c r="AH129" s="66"/>
      <c r="AI129" s="66"/>
      <c r="AJ129" s="66"/>
      <c r="AK129" s="67">
        <v>2005</v>
      </c>
      <c r="AL129" s="49">
        <f t="shared" si="24"/>
        <v>2585.4</v>
      </c>
      <c r="AM129" s="68">
        <f>408.4+AN129+AO129</f>
        <v>451.3</v>
      </c>
      <c r="AN129" s="68">
        <v>14.4</v>
      </c>
      <c r="AO129" s="68">
        <f>12.6+15.9</f>
        <v>28.5</v>
      </c>
      <c r="AP129" s="50">
        <f t="shared" si="25"/>
        <v>0</v>
      </c>
      <c r="AQ129" s="22">
        <v>9049</v>
      </c>
      <c r="AR129" s="263">
        <v>397.8</v>
      </c>
      <c r="AS129" s="264">
        <f t="shared" si="26"/>
        <v>0</v>
      </c>
      <c r="AU129" s="25"/>
      <c r="AV129" s="51"/>
    </row>
    <row r="130" spans="1:48" ht="13.5" thickBot="1">
      <c r="A130" s="26">
        <v>117</v>
      </c>
      <c r="B130" s="299" t="s">
        <v>109</v>
      </c>
      <c r="C130" s="53" t="s">
        <v>267</v>
      </c>
      <c r="D130" s="262">
        <v>0</v>
      </c>
      <c r="E130" s="54">
        <v>0</v>
      </c>
      <c r="F130" s="29">
        <f t="shared" si="20"/>
        <v>2141.9</v>
      </c>
      <c r="G130" s="55">
        <v>67.5</v>
      </c>
      <c r="H130" s="22">
        <f t="shared" si="27"/>
        <v>432.5</v>
      </c>
      <c r="I130" s="45">
        <f>'[2]Сводная'!$I$20+'[2]Сводная'!$N$20+'[2]Сводная'!$S$20</f>
        <v>6</v>
      </c>
      <c r="J130" s="45">
        <f>'[2]Сводная'!$L$20</f>
        <v>0</v>
      </c>
      <c r="K130" s="45">
        <f>'[2]Сводная'!$Q$20</f>
        <v>432.5</v>
      </c>
      <c r="L130" s="56">
        <f>'[2]Сводная'!$V$20</f>
        <v>0</v>
      </c>
      <c r="M130" s="57"/>
      <c r="N130" s="36">
        <f t="shared" si="21"/>
        <v>1709.4</v>
      </c>
      <c r="O130" s="58">
        <f>'[2]Сводная'!$D$20</f>
        <v>31</v>
      </c>
      <c r="P130" s="59">
        <f>'[2]Сводная'!$G$20</f>
        <v>1709.4</v>
      </c>
      <c r="Q130" s="59"/>
      <c r="R130" s="59"/>
      <c r="S130" s="60">
        <f t="shared" si="14"/>
        <v>0</v>
      </c>
      <c r="T130" s="61">
        <f t="shared" si="15"/>
        <v>2141.9</v>
      </c>
      <c r="U130" s="62">
        <f t="shared" si="16"/>
        <v>2141.9</v>
      </c>
      <c r="V130" s="62">
        <f t="shared" si="17"/>
        <v>2141.9</v>
      </c>
      <c r="W130" s="62">
        <f t="shared" si="18"/>
        <v>2141.9</v>
      </c>
      <c r="X130" s="62">
        <f t="shared" si="19"/>
        <v>2141.9</v>
      </c>
      <c r="Y130" s="63">
        <f t="shared" si="22"/>
        <v>37</v>
      </c>
      <c r="Z130" s="64">
        <f t="shared" si="28"/>
        <v>37</v>
      </c>
      <c r="AA130" s="65"/>
      <c r="AB130" s="65"/>
      <c r="AC130" s="326">
        <v>0</v>
      </c>
      <c r="AD130" s="45">
        <v>99</v>
      </c>
      <c r="AE130" s="65"/>
      <c r="AF130" s="66"/>
      <c r="AG130" s="66"/>
      <c r="AH130" s="66"/>
      <c r="AI130" s="66"/>
      <c r="AJ130" s="66"/>
      <c r="AK130" s="67">
        <v>2005</v>
      </c>
      <c r="AL130" s="49">
        <f t="shared" si="24"/>
        <v>2592.7</v>
      </c>
      <c r="AM130" s="68">
        <f>402.3+AN130+AO130</f>
        <v>450.8</v>
      </c>
      <c r="AN130" s="68">
        <v>14.3</v>
      </c>
      <c r="AO130" s="68">
        <f>12.6+15.9+5.7</f>
        <v>34.2</v>
      </c>
      <c r="AP130" s="50">
        <f t="shared" si="25"/>
        <v>0</v>
      </c>
      <c r="AQ130" s="22">
        <v>9049</v>
      </c>
      <c r="AR130" s="263">
        <v>397.8</v>
      </c>
      <c r="AS130" s="264">
        <f t="shared" si="26"/>
        <v>0</v>
      </c>
      <c r="AU130" s="25"/>
      <c r="AV130" s="51"/>
    </row>
    <row r="131" spans="1:48" ht="12.75" customHeight="1" thickBot="1">
      <c r="A131" s="52">
        <v>118</v>
      </c>
      <c r="B131" s="265" t="s">
        <v>110</v>
      </c>
      <c r="C131" s="53" t="s">
        <v>220</v>
      </c>
      <c r="D131" s="262">
        <v>1282</v>
      </c>
      <c r="E131" s="54">
        <v>215.9</v>
      </c>
      <c r="F131" s="29">
        <f t="shared" si="20"/>
        <v>1640.9</v>
      </c>
      <c r="G131" s="55"/>
      <c r="H131" s="22">
        <f t="shared" si="27"/>
        <v>186</v>
      </c>
      <c r="I131" s="58">
        <f>'[3]Лист2'!$I$22+'[3]Лист2'!$N$22+'[3]Лист2'!$S$22</f>
        <v>0</v>
      </c>
      <c r="J131" s="58">
        <f>'[3]Лист2'!$L$22</f>
        <v>0</v>
      </c>
      <c r="K131" s="45">
        <f>'[3]Лист2'!$V$22</f>
        <v>0</v>
      </c>
      <c r="L131" s="56"/>
      <c r="M131" s="57">
        <v>186</v>
      </c>
      <c r="N131" s="36">
        <f t="shared" si="21"/>
        <v>1757.1</v>
      </c>
      <c r="O131" s="58">
        <f>'[3]Лист2'!$D$22</f>
        <v>13</v>
      </c>
      <c r="P131" s="59">
        <v>1019.4</v>
      </c>
      <c r="Q131" s="79">
        <v>621.5</v>
      </c>
      <c r="R131" s="237">
        <v>116.2</v>
      </c>
      <c r="S131" s="60">
        <f t="shared" si="14"/>
        <v>116.2</v>
      </c>
      <c r="T131" s="61">
        <f t="shared" si="15"/>
        <v>1640.9</v>
      </c>
      <c r="U131" s="62">
        <f t="shared" si="16"/>
        <v>1640.9</v>
      </c>
      <c r="V131" s="62">
        <f t="shared" si="17"/>
        <v>1640.9</v>
      </c>
      <c r="W131" s="62">
        <f t="shared" si="18"/>
        <v>1640.9</v>
      </c>
      <c r="X131" s="62">
        <f t="shared" si="19"/>
        <v>1640.9</v>
      </c>
      <c r="Y131" s="63">
        <f t="shared" si="22"/>
        <v>13</v>
      </c>
      <c r="Z131" s="64">
        <f t="shared" si="28"/>
        <v>13</v>
      </c>
      <c r="AA131" s="65"/>
      <c r="AB131" s="65"/>
      <c r="AC131" s="326">
        <v>79</v>
      </c>
      <c r="AD131" s="73">
        <v>73</v>
      </c>
      <c r="AE131" s="65"/>
      <c r="AF131" s="66"/>
      <c r="AG131" s="66"/>
      <c r="AH131" s="66"/>
      <c r="AI131" s="66"/>
      <c r="AJ131" s="66"/>
      <c r="AK131" s="67">
        <v>1982</v>
      </c>
      <c r="AL131" s="49">
        <f t="shared" si="24"/>
        <v>2140</v>
      </c>
      <c r="AM131" s="68">
        <v>196.9</v>
      </c>
      <c r="AN131" s="68"/>
      <c r="AO131" s="68"/>
      <c r="AP131" s="50">
        <f t="shared" si="25"/>
        <v>302.2</v>
      </c>
      <c r="AQ131" s="22">
        <v>7693</v>
      </c>
      <c r="AR131" s="263">
        <v>248</v>
      </c>
      <c r="AS131" s="264">
        <f t="shared" si="26"/>
        <v>84.53</v>
      </c>
      <c r="AU131" s="25"/>
      <c r="AV131" s="51"/>
    </row>
    <row r="132" spans="1:48" ht="13.5" thickBot="1">
      <c r="A132" s="26">
        <v>119</v>
      </c>
      <c r="B132" s="265" t="s">
        <v>111</v>
      </c>
      <c r="C132" s="53" t="s">
        <v>220</v>
      </c>
      <c r="D132" s="262">
        <v>1918.9</v>
      </c>
      <c r="E132" s="54">
        <v>224.8</v>
      </c>
      <c r="F132" s="29">
        <f t="shared" si="20"/>
        <v>1918.8</v>
      </c>
      <c r="G132" s="55"/>
      <c r="H132" s="22">
        <f t="shared" si="27"/>
        <v>1176.4</v>
      </c>
      <c r="I132" s="45">
        <f>'[1]Лист2'!$I$15+'[1]Лист2'!$N$15+'[1]Лист2'!$S$15</f>
        <v>24</v>
      </c>
      <c r="J132" s="45">
        <f>'[1]Лист2'!$L$15</f>
        <v>1002.9</v>
      </c>
      <c r="K132" s="45">
        <f>'[1]Лист2'!$Q$15</f>
        <v>173.5</v>
      </c>
      <c r="L132" s="56">
        <f>'[1]Лист2'!$V$15</f>
        <v>0</v>
      </c>
      <c r="M132" s="57"/>
      <c r="N132" s="36">
        <f t="shared" si="21"/>
        <v>742.4</v>
      </c>
      <c r="O132" s="58">
        <f>'[1]Лист2'!$D$15</f>
        <v>14</v>
      </c>
      <c r="P132" s="59">
        <f>'[1]Лист2'!$G$15</f>
        <v>742.4</v>
      </c>
      <c r="Q132" s="59"/>
      <c r="R132" s="59"/>
      <c r="S132" s="60">
        <f t="shared" si="14"/>
        <v>0</v>
      </c>
      <c r="T132" s="61">
        <f t="shared" si="15"/>
        <v>1918.8</v>
      </c>
      <c r="U132" s="62">
        <f t="shared" si="16"/>
        <v>1918.8</v>
      </c>
      <c r="V132" s="62">
        <f t="shared" si="17"/>
        <v>1918.8</v>
      </c>
      <c r="W132" s="62">
        <f t="shared" si="18"/>
        <v>1918.8</v>
      </c>
      <c r="X132" s="62">
        <f t="shared" si="19"/>
        <v>1918.8</v>
      </c>
      <c r="Y132" s="63">
        <f t="shared" si="22"/>
        <v>38</v>
      </c>
      <c r="Z132" s="64">
        <f t="shared" si="28"/>
        <v>38</v>
      </c>
      <c r="AA132" s="65"/>
      <c r="AB132" s="65"/>
      <c r="AC132" s="326">
        <v>99</v>
      </c>
      <c r="AD132" s="45">
        <v>102</v>
      </c>
      <c r="AE132" s="65"/>
      <c r="AF132" s="66"/>
      <c r="AG132" s="66"/>
      <c r="AH132" s="66"/>
      <c r="AI132" s="66"/>
      <c r="AJ132" s="66"/>
      <c r="AK132" s="67">
        <v>1988</v>
      </c>
      <c r="AL132" s="49">
        <f t="shared" si="24"/>
        <v>2124</v>
      </c>
      <c r="AM132" s="68">
        <v>205.2</v>
      </c>
      <c r="AN132" s="68"/>
      <c r="AO132" s="68"/>
      <c r="AP132" s="50">
        <f t="shared" si="25"/>
        <v>0</v>
      </c>
      <c r="AQ132" s="22">
        <v>7549</v>
      </c>
      <c r="AR132" s="263">
        <v>1214</v>
      </c>
      <c r="AS132" s="264">
        <f t="shared" si="26"/>
        <v>105.93</v>
      </c>
      <c r="AU132" s="25"/>
      <c r="AV132" s="51"/>
    </row>
    <row r="133" spans="1:48" ht="12.75" customHeight="1" thickBot="1">
      <c r="A133" s="26">
        <v>120</v>
      </c>
      <c r="B133" s="265" t="s">
        <v>112</v>
      </c>
      <c r="C133" s="53" t="s">
        <v>220</v>
      </c>
      <c r="D133" s="262">
        <v>1919.8</v>
      </c>
      <c r="E133" s="54">
        <v>232.4</v>
      </c>
      <c r="F133" s="29">
        <f t="shared" si="20"/>
        <v>1920.8</v>
      </c>
      <c r="G133" s="55"/>
      <c r="H133" s="22">
        <f t="shared" si="27"/>
        <v>1340.9</v>
      </c>
      <c r="I133" s="45">
        <f>'[1]Лист2'!$I$7+'[1]Лист2'!$N$7+'[1]Лист2'!$S$7</f>
        <v>25</v>
      </c>
      <c r="J133" s="45">
        <f>'[1]Лист2'!$L$7</f>
        <v>1092.4</v>
      </c>
      <c r="K133" s="45">
        <f>'[1]Лист2'!$Q$7</f>
        <v>248.5</v>
      </c>
      <c r="L133" s="56">
        <f>'[1]Лист2'!$V$7</f>
        <v>0</v>
      </c>
      <c r="M133" s="57"/>
      <c r="N133" s="36">
        <f t="shared" si="21"/>
        <v>579.9</v>
      </c>
      <c r="O133" s="58">
        <f>'[1]Лист2'!$D$7</f>
        <v>13</v>
      </c>
      <c r="P133" s="59">
        <f>'[1]Лист2'!$G$7</f>
        <v>579.9</v>
      </c>
      <c r="Q133" s="59"/>
      <c r="R133" s="59"/>
      <c r="S133" s="60">
        <f t="shared" si="14"/>
        <v>0</v>
      </c>
      <c r="T133" s="61">
        <f t="shared" si="15"/>
        <v>1920.8</v>
      </c>
      <c r="U133" s="62">
        <f t="shared" si="16"/>
        <v>1920.8</v>
      </c>
      <c r="V133" s="62">
        <f t="shared" si="17"/>
        <v>1920.8</v>
      </c>
      <c r="W133" s="62">
        <f t="shared" si="18"/>
        <v>1920.8</v>
      </c>
      <c r="X133" s="62">
        <f t="shared" si="19"/>
        <v>1920.8</v>
      </c>
      <c r="Y133" s="63">
        <f t="shared" si="22"/>
        <v>38</v>
      </c>
      <c r="Z133" s="64">
        <f t="shared" si="28"/>
        <v>38</v>
      </c>
      <c r="AA133" s="65"/>
      <c r="AB133" s="65"/>
      <c r="AC133" s="326">
        <v>89</v>
      </c>
      <c r="AD133" s="45">
        <v>85</v>
      </c>
      <c r="AE133" s="65"/>
      <c r="AF133" s="66"/>
      <c r="AG133" s="66"/>
      <c r="AH133" s="66"/>
      <c r="AI133" s="66"/>
      <c r="AJ133" s="66"/>
      <c r="AK133" s="67">
        <v>1988</v>
      </c>
      <c r="AL133" s="49">
        <f t="shared" si="24"/>
        <v>2156.8</v>
      </c>
      <c r="AM133" s="68">
        <f>212+AN133+AO133</f>
        <v>236</v>
      </c>
      <c r="AN133" s="68">
        <f>8.8+9.1</f>
        <v>17.9</v>
      </c>
      <c r="AO133" s="68">
        <v>6.1</v>
      </c>
      <c r="AP133" s="50">
        <f t="shared" si="25"/>
        <v>0</v>
      </c>
      <c r="AQ133" s="22">
        <v>7557</v>
      </c>
      <c r="AR133" s="263">
        <v>1394</v>
      </c>
      <c r="AS133" s="264">
        <f t="shared" si="26"/>
        <v>95.23</v>
      </c>
      <c r="AU133" s="25"/>
      <c r="AV133" s="51"/>
    </row>
    <row r="134" spans="1:48" ht="13.5" thickBot="1">
      <c r="A134" s="52">
        <v>121</v>
      </c>
      <c r="B134" s="265" t="s">
        <v>113</v>
      </c>
      <c r="C134" s="53" t="s">
        <v>220</v>
      </c>
      <c r="D134" s="262">
        <v>1833.8</v>
      </c>
      <c r="E134" s="54">
        <v>199.6</v>
      </c>
      <c r="F134" s="29">
        <f t="shared" si="20"/>
        <v>1837.4</v>
      </c>
      <c r="G134" s="55"/>
      <c r="H134" s="22">
        <f t="shared" si="27"/>
        <v>1361.3</v>
      </c>
      <c r="I134" s="45">
        <f>'[4]Лист2'!$I$6+'[4]Лист2'!$N$6+'[4]Лист2'!$S$6</f>
        <v>22</v>
      </c>
      <c r="J134" s="45">
        <f>'[4]Лист2'!$L$6</f>
        <v>1026.9</v>
      </c>
      <c r="K134" s="45">
        <f>'[4]Лист2'!$Q$6</f>
        <v>334.4</v>
      </c>
      <c r="L134" s="56">
        <f>'[4]Лист2'!$S$6</f>
        <v>0</v>
      </c>
      <c r="M134" s="57"/>
      <c r="N134" s="36">
        <f t="shared" si="21"/>
        <v>476.1</v>
      </c>
      <c r="O134" s="58">
        <f>'[1]Лист2'!$D$6</f>
        <v>8</v>
      </c>
      <c r="P134" s="59">
        <f>'[1]Лист2'!$G$6</f>
        <v>476.1</v>
      </c>
      <c r="Q134" s="59"/>
      <c r="R134" s="59"/>
      <c r="S134" s="60">
        <f t="shared" si="14"/>
        <v>0</v>
      </c>
      <c r="T134" s="61">
        <f t="shared" si="15"/>
        <v>1837.4</v>
      </c>
      <c r="U134" s="62">
        <f t="shared" si="16"/>
        <v>1837.4</v>
      </c>
      <c r="V134" s="62">
        <f t="shared" si="17"/>
        <v>1837.4</v>
      </c>
      <c r="W134" s="62">
        <f t="shared" si="18"/>
        <v>1837.4</v>
      </c>
      <c r="X134" s="62">
        <f t="shared" si="19"/>
        <v>1837.4</v>
      </c>
      <c r="Y134" s="63">
        <f t="shared" si="22"/>
        <v>30</v>
      </c>
      <c r="Z134" s="64">
        <f t="shared" si="28"/>
        <v>30</v>
      </c>
      <c r="AA134" s="65"/>
      <c r="AB134" s="65"/>
      <c r="AC134" s="326">
        <v>72</v>
      </c>
      <c r="AD134" s="45">
        <v>75</v>
      </c>
      <c r="AE134" s="65"/>
      <c r="AF134" s="66"/>
      <c r="AG134" s="66"/>
      <c r="AH134" s="66"/>
      <c r="AI134" s="66"/>
      <c r="AJ134" s="66"/>
      <c r="AK134" s="67">
        <v>1989</v>
      </c>
      <c r="AL134" s="49">
        <f t="shared" si="24"/>
        <v>2021.2</v>
      </c>
      <c r="AM134" s="68">
        <v>183.8</v>
      </c>
      <c r="AN134" s="68"/>
      <c r="AO134" s="68"/>
      <c r="AP134" s="50">
        <f t="shared" si="25"/>
        <v>0</v>
      </c>
      <c r="AQ134" s="22">
        <v>7198</v>
      </c>
      <c r="AR134" s="263">
        <v>1382</v>
      </c>
      <c r="AS134" s="264">
        <f t="shared" si="26"/>
        <v>77.04</v>
      </c>
      <c r="AU134" s="25"/>
      <c r="AV134" s="51"/>
    </row>
    <row r="135" spans="1:48" ht="13.5" thickBot="1">
      <c r="A135" s="26">
        <v>122</v>
      </c>
      <c r="B135" s="265" t="s">
        <v>114</v>
      </c>
      <c r="C135" s="53" t="s">
        <v>220</v>
      </c>
      <c r="D135" s="262">
        <v>2104.5</v>
      </c>
      <c r="E135" s="54">
        <v>222.5</v>
      </c>
      <c r="F135" s="29">
        <f t="shared" si="20"/>
        <v>1652.6</v>
      </c>
      <c r="G135" s="55"/>
      <c r="H135" s="22">
        <f>J135+K135+M135+L135</f>
        <v>1613.6</v>
      </c>
      <c r="I135" s="45">
        <f>'[1]Лист2'!$I$8+'[1]Лист2'!$N$8+'[1]Лист2'!$S$8</f>
        <v>22</v>
      </c>
      <c r="J135" s="45">
        <f>'[1]Лист2'!$L$8</f>
        <v>955.1</v>
      </c>
      <c r="K135" s="45">
        <f>'[1]Лист2'!$Q$8</f>
        <v>164.7</v>
      </c>
      <c r="L135" s="56">
        <f>'[1]Лист2'!$V$8</f>
        <v>33.1</v>
      </c>
      <c r="M135" s="57">
        <v>460.7</v>
      </c>
      <c r="N135" s="36">
        <f t="shared" si="21"/>
        <v>499.7</v>
      </c>
      <c r="O135" s="58">
        <f>'[1]Лист2'!$D$8</f>
        <v>11</v>
      </c>
      <c r="P135" s="59">
        <f>'[1]Лист2'!$G$8</f>
        <v>499.7</v>
      </c>
      <c r="Q135" s="59"/>
      <c r="R135" s="59"/>
      <c r="S135" s="60">
        <f>R135</f>
        <v>0</v>
      </c>
      <c r="T135" s="61">
        <f t="shared" si="15"/>
        <v>1652.6</v>
      </c>
      <c r="U135" s="62">
        <f t="shared" si="16"/>
        <v>1652.6</v>
      </c>
      <c r="V135" s="62">
        <f t="shared" si="17"/>
        <v>1652.6</v>
      </c>
      <c r="W135" s="62">
        <f t="shared" si="18"/>
        <v>1652.6</v>
      </c>
      <c r="X135" s="62">
        <f t="shared" si="19"/>
        <v>1652.6</v>
      </c>
      <c r="Y135" s="63">
        <f t="shared" si="22"/>
        <v>33</v>
      </c>
      <c r="Z135" s="64">
        <f t="shared" si="28"/>
        <v>33</v>
      </c>
      <c r="AA135" s="65"/>
      <c r="AB135" s="65"/>
      <c r="AC135" s="326">
        <v>67</v>
      </c>
      <c r="AD135" s="45">
        <v>66</v>
      </c>
      <c r="AE135" s="65"/>
      <c r="AF135" s="66"/>
      <c r="AG135" s="66"/>
      <c r="AH135" s="66"/>
      <c r="AI135" s="66"/>
      <c r="AJ135" s="66"/>
      <c r="AK135" s="67">
        <v>1990</v>
      </c>
      <c r="AL135" s="49">
        <f t="shared" si="24"/>
        <v>2335.8</v>
      </c>
      <c r="AM135" s="68">
        <v>222.5</v>
      </c>
      <c r="AN135" s="68"/>
      <c r="AO135" s="68"/>
      <c r="AP135" s="50">
        <f t="shared" si="25"/>
        <v>460.7</v>
      </c>
      <c r="AQ135" s="22">
        <v>8485</v>
      </c>
      <c r="AR135" s="263">
        <v>961</v>
      </c>
      <c r="AS135" s="264">
        <f t="shared" si="26"/>
        <v>71.69</v>
      </c>
      <c r="AU135" s="25"/>
      <c r="AV135" s="51"/>
    </row>
    <row r="136" spans="1:48" ht="13.5" thickBot="1">
      <c r="A136" s="26">
        <v>123</v>
      </c>
      <c r="B136" s="265" t="s">
        <v>115</v>
      </c>
      <c r="C136" s="53" t="s">
        <v>220</v>
      </c>
      <c r="D136" s="262">
        <v>841.8</v>
      </c>
      <c r="E136" s="54">
        <v>53.9</v>
      </c>
      <c r="F136" s="29">
        <f t="shared" si="20"/>
        <v>1280</v>
      </c>
      <c r="G136" s="55"/>
      <c r="H136" s="22">
        <f t="shared" si="27"/>
        <v>0</v>
      </c>
      <c r="I136" s="45">
        <f>'[3]Лист2'!$I$27+'[3]Лист2'!$N$27+'[3]Лист2'!$S$27</f>
        <v>0</v>
      </c>
      <c r="J136" s="45">
        <f>'[3]Лист2'!$L$27</f>
        <v>0</v>
      </c>
      <c r="K136" s="45">
        <f>'[3]Лист2'!$Q$27</f>
        <v>0</v>
      </c>
      <c r="L136" s="56">
        <f>'[3]Лист2'!$S$27</f>
        <v>0</v>
      </c>
      <c r="M136" s="57"/>
      <c r="N136" s="36">
        <f t="shared" si="21"/>
        <v>1280</v>
      </c>
      <c r="O136" s="58">
        <f>'[3]Лист2'!$D$27</f>
        <v>6</v>
      </c>
      <c r="P136" s="59">
        <v>752.8</v>
      </c>
      <c r="Q136" s="59">
        <v>527.2</v>
      </c>
      <c r="R136" s="59"/>
      <c r="S136" s="60">
        <f t="shared" si="14"/>
        <v>0</v>
      </c>
      <c r="T136" s="61">
        <f t="shared" si="15"/>
        <v>1280</v>
      </c>
      <c r="U136" s="62">
        <f t="shared" si="16"/>
        <v>1280</v>
      </c>
      <c r="V136" s="62">
        <f t="shared" si="17"/>
        <v>1280</v>
      </c>
      <c r="W136" s="62">
        <f t="shared" si="18"/>
        <v>1280</v>
      </c>
      <c r="X136" s="62">
        <f t="shared" si="19"/>
        <v>1280</v>
      </c>
      <c r="Y136" s="63">
        <f t="shared" si="22"/>
        <v>6</v>
      </c>
      <c r="Z136" s="64"/>
      <c r="AA136" s="65">
        <f>Y136</f>
        <v>6</v>
      </c>
      <c r="AB136" s="65"/>
      <c r="AC136" s="326">
        <v>53</v>
      </c>
      <c r="AD136" s="45">
        <v>45</v>
      </c>
      <c r="AE136" s="65"/>
      <c r="AF136" s="66"/>
      <c r="AG136" s="66"/>
      <c r="AH136" s="66"/>
      <c r="AI136" s="66"/>
      <c r="AJ136" s="66"/>
      <c r="AK136" s="67">
        <v>1983</v>
      </c>
      <c r="AL136" s="49">
        <f t="shared" si="24"/>
        <v>1378.2</v>
      </c>
      <c r="AM136" s="68">
        <v>98.2</v>
      </c>
      <c r="AN136" s="68"/>
      <c r="AO136" s="68"/>
      <c r="AP136" s="50">
        <f t="shared" si="25"/>
        <v>0</v>
      </c>
      <c r="AQ136" s="22">
        <v>4903</v>
      </c>
      <c r="AR136" s="263">
        <v>124</v>
      </c>
      <c r="AS136" s="264">
        <f t="shared" si="26"/>
        <v>56.71</v>
      </c>
      <c r="AU136" s="25"/>
      <c r="AV136" s="51"/>
    </row>
    <row r="137" spans="1:48" ht="13.5" thickBot="1">
      <c r="A137" s="26">
        <v>124</v>
      </c>
      <c r="B137" s="265" t="s">
        <v>116</v>
      </c>
      <c r="C137" s="53" t="s">
        <v>267</v>
      </c>
      <c r="D137" s="262">
        <v>2091.6</v>
      </c>
      <c r="E137" s="54">
        <v>448.6</v>
      </c>
      <c r="F137" s="29">
        <f t="shared" si="20"/>
        <v>2090.2</v>
      </c>
      <c r="G137" s="55">
        <v>73.7</v>
      </c>
      <c r="H137" s="22">
        <f t="shared" si="27"/>
        <v>2090.2</v>
      </c>
      <c r="I137" s="45">
        <f>'[1]Лист2'!$I$46+'[1]Лист2'!$N$46+'[1]Лист2'!$S$46</f>
        <v>53</v>
      </c>
      <c r="J137" s="45">
        <f>'[1]Лист2'!$L$46</f>
        <v>0</v>
      </c>
      <c r="K137" s="45">
        <f>'[1]Лист2'!$Q$46</f>
        <v>2090.2</v>
      </c>
      <c r="L137" s="56">
        <f>'[1]Лист2'!$V$46</f>
        <v>0</v>
      </c>
      <c r="M137" s="57"/>
      <c r="N137" s="36">
        <f t="shared" si="21"/>
        <v>0</v>
      </c>
      <c r="O137" s="58">
        <f>'[1]Лист2'!$D$46</f>
        <v>0</v>
      </c>
      <c r="P137" s="103">
        <f>'[1]Лист2'!$G$46</f>
        <v>0</v>
      </c>
      <c r="Q137" s="59"/>
      <c r="R137" s="59"/>
      <c r="S137" s="60">
        <f t="shared" si="14"/>
        <v>0</v>
      </c>
      <c r="T137" s="61">
        <f t="shared" si="15"/>
        <v>2090.2</v>
      </c>
      <c r="U137" s="62">
        <f t="shared" si="16"/>
        <v>2090.2</v>
      </c>
      <c r="V137" s="62">
        <f t="shared" si="17"/>
        <v>2090.2</v>
      </c>
      <c r="W137" s="62">
        <f t="shared" si="18"/>
        <v>2090.2</v>
      </c>
      <c r="X137" s="62">
        <f t="shared" si="19"/>
        <v>2090.2</v>
      </c>
      <c r="Y137" s="63">
        <f t="shared" si="22"/>
        <v>53</v>
      </c>
      <c r="Z137" s="64">
        <f>Y137</f>
        <v>53</v>
      </c>
      <c r="AA137" s="65"/>
      <c r="AB137" s="65"/>
      <c r="AC137" s="326">
        <v>112</v>
      </c>
      <c r="AD137" s="45">
        <v>113</v>
      </c>
      <c r="AE137" s="65"/>
      <c r="AF137" s="66"/>
      <c r="AG137" s="66"/>
      <c r="AH137" s="66"/>
      <c r="AI137" s="66"/>
      <c r="AJ137" s="66"/>
      <c r="AK137" s="67">
        <v>2004</v>
      </c>
      <c r="AL137" s="49">
        <f t="shared" si="24"/>
        <v>2533.7</v>
      </c>
      <c r="AM137" s="68">
        <f>428.3+AN137+AO137</f>
        <v>443.5</v>
      </c>
      <c r="AN137" s="68">
        <v>10.2</v>
      </c>
      <c r="AO137" s="68">
        <v>5</v>
      </c>
      <c r="AP137" s="50">
        <f t="shared" si="25"/>
        <v>0</v>
      </c>
      <c r="AQ137" s="22">
        <v>9604</v>
      </c>
      <c r="AR137" s="263">
        <v>737</v>
      </c>
      <c r="AS137" s="264">
        <f t="shared" si="26"/>
        <v>119.84</v>
      </c>
      <c r="AU137" s="25"/>
      <c r="AV137" s="51"/>
    </row>
    <row r="138" spans="1:48" ht="13.5" thickBot="1">
      <c r="A138" s="52">
        <v>125</v>
      </c>
      <c r="B138" s="265" t="s">
        <v>117</v>
      </c>
      <c r="C138" s="53" t="s">
        <v>220</v>
      </c>
      <c r="D138" s="262">
        <v>1923.5</v>
      </c>
      <c r="E138" s="54">
        <v>250.4</v>
      </c>
      <c r="F138" s="29">
        <f t="shared" si="20"/>
        <v>1924.9</v>
      </c>
      <c r="G138" s="55"/>
      <c r="H138" s="22">
        <f t="shared" si="27"/>
        <v>1388.9</v>
      </c>
      <c r="I138" s="45">
        <f>'[1]Лист2'!$I$43+'[1]Лист2'!$N$43+'[1]Лист2'!$S$43</f>
        <v>28</v>
      </c>
      <c r="J138" s="45">
        <f>'[1]Лист2'!$L$43</f>
        <v>1012</v>
      </c>
      <c r="K138" s="45">
        <f>'[1]Лист2'!$Q$43</f>
        <v>340.6</v>
      </c>
      <c r="L138" s="56">
        <f>'[1]Лист2'!$V$43</f>
        <v>36.3</v>
      </c>
      <c r="M138" s="57"/>
      <c r="N138" s="36">
        <f t="shared" si="21"/>
        <v>536</v>
      </c>
      <c r="O138" s="241">
        <f>'[1]Лист2'!$D$43</f>
        <v>12</v>
      </c>
      <c r="P138" s="59">
        <f>'[1]Лист2'!$G$43</f>
        <v>536</v>
      </c>
      <c r="Q138" s="59"/>
      <c r="R138" s="59"/>
      <c r="S138" s="60">
        <f t="shared" si="14"/>
        <v>0</v>
      </c>
      <c r="T138" s="61">
        <f t="shared" si="15"/>
        <v>1924.9</v>
      </c>
      <c r="U138" s="62">
        <f t="shared" si="16"/>
        <v>1924.9</v>
      </c>
      <c r="V138" s="62">
        <f t="shared" si="17"/>
        <v>1924.9</v>
      </c>
      <c r="W138" s="62">
        <f t="shared" si="18"/>
        <v>1924.9</v>
      </c>
      <c r="X138" s="62">
        <f t="shared" si="19"/>
        <v>1924.9</v>
      </c>
      <c r="Y138" s="63">
        <f t="shared" si="22"/>
        <v>40</v>
      </c>
      <c r="Z138" s="64">
        <f aca="true" t="shared" si="29" ref="Z138:Z145">Y138</f>
        <v>40</v>
      </c>
      <c r="AA138" s="65"/>
      <c r="AB138" s="65"/>
      <c r="AC138" s="326">
        <v>91</v>
      </c>
      <c r="AD138" s="45">
        <v>86</v>
      </c>
      <c r="AE138" s="65"/>
      <c r="AF138" s="66"/>
      <c r="AG138" s="66"/>
      <c r="AH138" s="66"/>
      <c r="AI138" s="66"/>
      <c r="AJ138" s="66"/>
      <c r="AK138" s="67">
        <v>1980</v>
      </c>
      <c r="AL138" s="49">
        <f t="shared" si="24"/>
        <v>2158.3</v>
      </c>
      <c r="AM138" s="68">
        <v>233.4</v>
      </c>
      <c r="AN138" s="68"/>
      <c r="AO138" s="68"/>
      <c r="AP138" s="50">
        <f t="shared" si="25"/>
        <v>0</v>
      </c>
      <c r="AQ138" s="22">
        <v>7638</v>
      </c>
      <c r="AR138" s="263">
        <v>424</v>
      </c>
      <c r="AS138" s="264">
        <f t="shared" si="26"/>
        <v>97.37</v>
      </c>
      <c r="AU138" s="25"/>
      <c r="AV138" s="51"/>
    </row>
    <row r="139" spans="1:48" ht="13.5" thickBot="1">
      <c r="A139" s="26">
        <v>126</v>
      </c>
      <c r="B139" s="265" t="s">
        <v>118</v>
      </c>
      <c r="C139" s="53" t="s">
        <v>221</v>
      </c>
      <c r="D139" s="262">
        <v>2087.1</v>
      </c>
      <c r="E139" s="54">
        <v>297.7</v>
      </c>
      <c r="F139" s="29">
        <f t="shared" si="20"/>
        <v>2086.3</v>
      </c>
      <c r="G139" s="55"/>
      <c r="H139" s="22">
        <f t="shared" si="27"/>
        <v>1857.1</v>
      </c>
      <c r="I139" s="45">
        <f>'[1]Лист2'!$I$44+'[1]Лист2'!$N$44+'[1]Лист2'!$S$44</f>
        <v>34</v>
      </c>
      <c r="J139" s="45">
        <f>'[1]Лист2'!$L$44</f>
        <v>1355.4</v>
      </c>
      <c r="K139" s="45">
        <f>'[1]Лист2'!$Q$44</f>
        <v>501.7</v>
      </c>
      <c r="L139" s="56">
        <f>'[1]Лист2'!$V$44</f>
        <v>0</v>
      </c>
      <c r="M139" s="57"/>
      <c r="N139" s="36">
        <f t="shared" si="21"/>
        <v>229.2</v>
      </c>
      <c r="O139" s="58">
        <f>'[1]Лист2'!$D$44</f>
        <v>4</v>
      </c>
      <c r="P139" s="59">
        <f>'[1]Лист2'!$G$44</f>
        <v>229.2</v>
      </c>
      <c r="Q139" s="59"/>
      <c r="R139" s="59"/>
      <c r="S139" s="60">
        <f t="shared" si="14"/>
        <v>0</v>
      </c>
      <c r="T139" s="61">
        <f t="shared" si="15"/>
        <v>2086.3</v>
      </c>
      <c r="U139" s="62">
        <f t="shared" si="16"/>
        <v>2086.3</v>
      </c>
      <c r="V139" s="62">
        <f t="shared" si="17"/>
        <v>2086.3</v>
      </c>
      <c r="W139" s="62">
        <f t="shared" si="18"/>
        <v>2086.3</v>
      </c>
      <c r="X139" s="62">
        <f t="shared" si="19"/>
        <v>2086.3</v>
      </c>
      <c r="Y139" s="63">
        <f t="shared" si="22"/>
        <v>38</v>
      </c>
      <c r="Z139" s="64">
        <f t="shared" si="29"/>
        <v>38</v>
      </c>
      <c r="AA139" s="65"/>
      <c r="AB139" s="65"/>
      <c r="AC139" s="326">
        <v>91</v>
      </c>
      <c r="AD139" s="45">
        <v>87</v>
      </c>
      <c r="AE139" s="65"/>
      <c r="AF139" s="66"/>
      <c r="AG139" s="66"/>
      <c r="AH139" s="66"/>
      <c r="AI139" s="66"/>
      <c r="AJ139" s="66"/>
      <c r="AK139" s="67">
        <v>1982</v>
      </c>
      <c r="AL139" s="49">
        <f t="shared" si="24"/>
        <v>2383.4</v>
      </c>
      <c r="AM139" s="68">
        <v>297.1</v>
      </c>
      <c r="AN139" s="68"/>
      <c r="AO139" s="68"/>
      <c r="AP139" s="50">
        <f t="shared" si="25"/>
        <v>0</v>
      </c>
      <c r="AQ139" s="22">
        <v>8340</v>
      </c>
      <c r="AR139" s="263">
        <v>2007</v>
      </c>
      <c r="AS139" s="264">
        <f t="shared" si="26"/>
        <v>97.37</v>
      </c>
      <c r="AU139" s="25"/>
      <c r="AV139" s="51"/>
    </row>
    <row r="140" spans="1:48" ht="13.5" thickBot="1">
      <c r="A140" s="26">
        <v>127</v>
      </c>
      <c r="B140" s="265" t="s">
        <v>119</v>
      </c>
      <c r="C140" s="53" t="s">
        <v>220</v>
      </c>
      <c r="D140" s="262">
        <v>1933.5</v>
      </c>
      <c r="E140" s="54">
        <v>253</v>
      </c>
      <c r="F140" s="29">
        <f t="shared" si="20"/>
        <v>1934.2</v>
      </c>
      <c r="G140" s="55"/>
      <c r="H140" s="22">
        <f t="shared" si="27"/>
        <v>1038.7</v>
      </c>
      <c r="I140" s="45">
        <f>'[1]Лист2'!$I$45+'[1]Лист2'!$N$45+'[1]Лист2'!$S$45</f>
        <v>20</v>
      </c>
      <c r="J140" s="45">
        <f>'[1]Лист2'!$L$45</f>
        <v>862.4</v>
      </c>
      <c r="K140" s="45">
        <f>'[1]Лист2'!$Q$45</f>
        <v>124.8</v>
      </c>
      <c r="L140" s="56">
        <f>'[1]Лист2'!$V$45</f>
        <v>51.5</v>
      </c>
      <c r="M140" s="57"/>
      <c r="N140" s="36">
        <f t="shared" si="21"/>
        <v>895.5</v>
      </c>
      <c r="O140" s="58">
        <f>'[1]Лист2'!$D$45</f>
        <v>18</v>
      </c>
      <c r="P140" s="59">
        <f>'[1]Лист2'!$G$45</f>
        <v>895.5</v>
      </c>
      <c r="Q140" s="59"/>
      <c r="R140" s="59"/>
      <c r="S140" s="60">
        <f t="shared" si="14"/>
        <v>0</v>
      </c>
      <c r="T140" s="61">
        <f t="shared" si="15"/>
        <v>1934.2</v>
      </c>
      <c r="U140" s="62">
        <f t="shared" si="16"/>
        <v>1934.2</v>
      </c>
      <c r="V140" s="62">
        <f t="shared" si="17"/>
        <v>1934.2</v>
      </c>
      <c r="W140" s="62">
        <f t="shared" si="18"/>
        <v>1934.2</v>
      </c>
      <c r="X140" s="62">
        <f t="shared" si="19"/>
        <v>1934.2</v>
      </c>
      <c r="Y140" s="63">
        <f t="shared" si="22"/>
        <v>38</v>
      </c>
      <c r="Z140" s="64">
        <f t="shared" si="29"/>
        <v>38</v>
      </c>
      <c r="AA140" s="65"/>
      <c r="AB140" s="65"/>
      <c r="AC140" s="326">
        <v>86</v>
      </c>
      <c r="AD140" s="45">
        <v>97</v>
      </c>
      <c r="AE140" s="65"/>
      <c r="AF140" s="66"/>
      <c r="AG140" s="66"/>
      <c r="AH140" s="66"/>
      <c r="AI140" s="66"/>
      <c r="AJ140" s="66"/>
      <c r="AK140" s="67">
        <v>1976</v>
      </c>
      <c r="AL140" s="49">
        <f t="shared" si="24"/>
        <v>2175.3</v>
      </c>
      <c r="AM140" s="68">
        <v>241.1</v>
      </c>
      <c r="AN140" s="68"/>
      <c r="AO140" s="68"/>
      <c r="AP140" s="50">
        <f t="shared" si="25"/>
        <v>0</v>
      </c>
      <c r="AQ140" s="22">
        <v>7471</v>
      </c>
      <c r="AR140" s="263">
        <v>686</v>
      </c>
      <c r="AS140" s="264">
        <f t="shared" si="26"/>
        <v>92.02</v>
      </c>
      <c r="AU140" s="25"/>
      <c r="AV140" s="51"/>
    </row>
    <row r="141" spans="1:48" ht="13.5" thickBot="1">
      <c r="A141" s="52">
        <v>128</v>
      </c>
      <c r="B141" s="265" t="s">
        <v>120</v>
      </c>
      <c r="C141" s="53" t="s">
        <v>220</v>
      </c>
      <c r="D141" s="262">
        <v>1917.2</v>
      </c>
      <c r="E141" s="54">
        <v>244.9</v>
      </c>
      <c r="F141" s="29">
        <f t="shared" si="20"/>
        <v>1552.9</v>
      </c>
      <c r="G141" s="55"/>
      <c r="H141" s="22">
        <f t="shared" si="27"/>
        <v>1102</v>
      </c>
      <c r="I141" s="71">
        <f>'[1]Лист2'!$I$47+'[1]Лист2'!$N$47+'[1]Лист2'!$S$47</f>
        <v>18</v>
      </c>
      <c r="J141" s="45">
        <f>'[1]Лист2'!$L$47</f>
        <v>728.1</v>
      </c>
      <c r="K141" s="45">
        <f>'[1]Лист2'!$Q$47</f>
        <v>160.2</v>
      </c>
      <c r="L141" s="56">
        <f>'[1]Лист2'!$V$47</f>
        <v>0</v>
      </c>
      <c r="M141" s="57">
        <v>213.7</v>
      </c>
      <c r="N141" s="36">
        <f t="shared" si="21"/>
        <v>815.7</v>
      </c>
      <c r="O141" s="58">
        <f>'[1]Лист2'!$D$47</f>
        <v>14</v>
      </c>
      <c r="P141" s="59">
        <v>664.6</v>
      </c>
      <c r="Q141" s="59"/>
      <c r="R141" s="59">
        <f>'[1]Лист2'!$X$47</f>
        <v>151.1</v>
      </c>
      <c r="S141" s="60">
        <f t="shared" si="14"/>
        <v>151.1</v>
      </c>
      <c r="T141" s="61">
        <f t="shared" si="15"/>
        <v>1552.9</v>
      </c>
      <c r="U141" s="62">
        <f t="shared" si="16"/>
        <v>1552.9</v>
      </c>
      <c r="V141" s="62">
        <f t="shared" si="17"/>
        <v>1552.9</v>
      </c>
      <c r="W141" s="62">
        <f t="shared" si="18"/>
        <v>1552.9</v>
      </c>
      <c r="X141" s="62">
        <f t="shared" si="19"/>
        <v>1552.9</v>
      </c>
      <c r="Y141" s="63">
        <f t="shared" si="22"/>
        <v>32</v>
      </c>
      <c r="Z141" s="64">
        <f t="shared" si="29"/>
        <v>32</v>
      </c>
      <c r="AA141" s="65"/>
      <c r="AB141" s="65"/>
      <c r="AC141" s="326">
        <v>88</v>
      </c>
      <c r="AD141" s="45">
        <v>81</v>
      </c>
      <c r="AE141" s="65"/>
      <c r="AF141" s="66"/>
      <c r="AG141" s="66"/>
      <c r="AH141" s="66"/>
      <c r="AI141" s="66"/>
      <c r="AJ141" s="66"/>
      <c r="AK141" s="67">
        <v>1973</v>
      </c>
      <c r="AL141" s="49">
        <f t="shared" si="24"/>
        <v>2145</v>
      </c>
      <c r="AM141" s="68">
        <v>227.3</v>
      </c>
      <c r="AN141" s="68"/>
      <c r="AO141" s="68"/>
      <c r="AP141" s="50">
        <f t="shared" si="25"/>
        <v>364.8</v>
      </c>
      <c r="AQ141" s="22">
        <v>7181</v>
      </c>
      <c r="AR141" s="263">
        <v>730</v>
      </c>
      <c r="AS141" s="264">
        <f t="shared" si="26"/>
        <v>94.16</v>
      </c>
      <c r="AU141" s="25"/>
      <c r="AV141" s="51"/>
    </row>
    <row r="142" spans="1:48" ht="13.5" thickBot="1">
      <c r="A142" s="26">
        <v>129</v>
      </c>
      <c r="B142" s="265" t="s">
        <v>121</v>
      </c>
      <c r="C142" s="53" t="s">
        <v>220</v>
      </c>
      <c r="D142" s="262">
        <v>1907.8</v>
      </c>
      <c r="E142" s="54">
        <v>266.2</v>
      </c>
      <c r="F142" s="29">
        <f t="shared" si="20"/>
        <v>1551.5</v>
      </c>
      <c r="G142" s="55"/>
      <c r="H142" s="22">
        <f t="shared" si="27"/>
        <v>1090.4</v>
      </c>
      <c r="I142" s="45">
        <f>'[1]Лист2'!$I$52+'[1]Лист2'!$N$52+'[1]Лист2'!$S$52</f>
        <v>23</v>
      </c>
      <c r="J142" s="45">
        <v>584.1</v>
      </c>
      <c r="K142" s="45">
        <f>'[1]Лист2'!$Q$52</f>
        <v>419.9</v>
      </c>
      <c r="L142" s="56">
        <f>'[1]Лист2'!$V$52</f>
        <v>86.4</v>
      </c>
      <c r="M142" s="57"/>
      <c r="N142" s="36">
        <f t="shared" si="21"/>
        <v>826.9</v>
      </c>
      <c r="O142" s="58">
        <f>'[1]Лист2'!$D$52</f>
        <v>9</v>
      </c>
      <c r="P142" s="59">
        <f>'[1]Лист2'!$G$52</f>
        <v>461.1</v>
      </c>
      <c r="Q142" s="59"/>
      <c r="R142" s="237">
        <v>365.8</v>
      </c>
      <c r="S142" s="60">
        <f aca="true" t="shared" si="30" ref="S142:S172">R142</f>
        <v>365.8</v>
      </c>
      <c r="T142" s="61">
        <f aca="true" t="shared" si="31" ref="T142:T173">F142</f>
        <v>1551.5</v>
      </c>
      <c r="U142" s="62">
        <f aca="true" t="shared" si="32" ref="U142:U173">F142</f>
        <v>1551.5</v>
      </c>
      <c r="V142" s="62">
        <f aca="true" t="shared" si="33" ref="V142:V173">F142</f>
        <v>1551.5</v>
      </c>
      <c r="W142" s="62">
        <f aca="true" t="shared" si="34" ref="W142:W173">F142</f>
        <v>1551.5</v>
      </c>
      <c r="X142" s="62">
        <f aca="true" t="shared" si="35" ref="X142:X173">F142</f>
        <v>1551.5</v>
      </c>
      <c r="Y142" s="63">
        <f t="shared" si="22"/>
        <v>32</v>
      </c>
      <c r="Z142" s="64">
        <f t="shared" si="29"/>
        <v>32</v>
      </c>
      <c r="AA142" s="65"/>
      <c r="AB142" s="65"/>
      <c r="AC142" s="326">
        <v>72</v>
      </c>
      <c r="AD142" s="45">
        <v>73</v>
      </c>
      <c r="AE142" s="65"/>
      <c r="AF142" s="66"/>
      <c r="AG142" s="66"/>
      <c r="AH142" s="66"/>
      <c r="AI142" s="66"/>
      <c r="AJ142" s="66"/>
      <c r="AK142" s="67">
        <v>1974</v>
      </c>
      <c r="AL142" s="49">
        <f t="shared" si="24"/>
        <v>2161.6</v>
      </c>
      <c r="AM142" s="68">
        <v>244.3</v>
      </c>
      <c r="AN142" s="68"/>
      <c r="AO142" s="68"/>
      <c r="AP142" s="50">
        <f t="shared" si="25"/>
        <v>365.8</v>
      </c>
      <c r="AQ142" s="22">
        <v>7297</v>
      </c>
      <c r="AR142" s="263">
        <v>814</v>
      </c>
      <c r="AS142" s="264">
        <f t="shared" si="26"/>
        <v>77.04</v>
      </c>
      <c r="AU142" s="25"/>
      <c r="AV142" s="51"/>
    </row>
    <row r="143" spans="1:48" ht="13.5" thickBot="1">
      <c r="A143" s="26">
        <v>130</v>
      </c>
      <c r="B143" s="265" t="s">
        <v>122</v>
      </c>
      <c r="C143" s="53" t="s">
        <v>220</v>
      </c>
      <c r="D143" s="262">
        <v>1566.2</v>
      </c>
      <c r="E143" s="54">
        <v>211.2</v>
      </c>
      <c r="F143" s="29">
        <f aca="true" t="shared" si="36" ref="F143:F173">J143+K143+P143+Q143+L143</f>
        <v>1174</v>
      </c>
      <c r="G143" s="55"/>
      <c r="H143" s="22">
        <f t="shared" si="27"/>
        <v>146</v>
      </c>
      <c r="I143" s="45">
        <f>'[3]Лист2'!$I$6+'[3]Лист2'!$N$6+'[3]Лист2'!$S$6</f>
        <v>2</v>
      </c>
      <c r="J143" s="45">
        <f>'[3]Лист2'!$L$6</f>
        <v>73</v>
      </c>
      <c r="K143" s="45">
        <f>'[3]Лист2'!$Q$6</f>
        <v>0</v>
      </c>
      <c r="L143" s="56">
        <f>'[3]Лист2'!$V$6</f>
        <v>73</v>
      </c>
      <c r="M143" s="57"/>
      <c r="N143" s="36">
        <f t="shared" si="21"/>
        <v>1719.4</v>
      </c>
      <c r="O143" s="58">
        <f>'[3]Лист2'!$D$6</f>
        <v>11</v>
      </c>
      <c r="P143" s="59">
        <v>1028</v>
      </c>
      <c r="Q143" s="59"/>
      <c r="R143" s="237">
        <v>691.4</v>
      </c>
      <c r="S143" s="60">
        <f t="shared" si="30"/>
        <v>691.4</v>
      </c>
      <c r="T143" s="61">
        <f t="shared" si="31"/>
        <v>1174</v>
      </c>
      <c r="U143" s="62">
        <f t="shared" si="32"/>
        <v>1174</v>
      </c>
      <c r="V143" s="62">
        <f t="shared" si="33"/>
        <v>1174</v>
      </c>
      <c r="W143" s="62">
        <f t="shared" si="34"/>
        <v>1174</v>
      </c>
      <c r="X143" s="62">
        <f t="shared" si="35"/>
        <v>1174</v>
      </c>
      <c r="Y143" s="63">
        <f t="shared" si="22"/>
        <v>13</v>
      </c>
      <c r="Z143" s="64">
        <f t="shared" si="29"/>
        <v>13</v>
      </c>
      <c r="AA143" s="65"/>
      <c r="AB143" s="65"/>
      <c r="AC143" s="326">
        <v>59</v>
      </c>
      <c r="AD143" s="45">
        <v>60</v>
      </c>
      <c r="AE143" s="65"/>
      <c r="AF143" s="66"/>
      <c r="AG143" s="66"/>
      <c r="AH143" s="66"/>
      <c r="AI143" s="66"/>
      <c r="AJ143" s="66"/>
      <c r="AK143" s="67">
        <v>1982</v>
      </c>
      <c r="AL143" s="49">
        <f t="shared" si="24"/>
        <v>2066.1</v>
      </c>
      <c r="AM143" s="68">
        <v>200.7</v>
      </c>
      <c r="AN143" s="68"/>
      <c r="AO143" s="68"/>
      <c r="AP143" s="50">
        <f t="shared" si="25"/>
        <v>691.4</v>
      </c>
      <c r="AQ143" s="22">
        <v>7647</v>
      </c>
      <c r="AR143" s="263">
        <v>2734</v>
      </c>
      <c r="AS143" s="264">
        <f aca="true" t="shared" si="37" ref="AS143:AS184">AC143*1.07</f>
        <v>63.13</v>
      </c>
      <c r="AU143" s="25"/>
      <c r="AV143" s="51"/>
    </row>
    <row r="144" spans="1:48" ht="13.5" thickBot="1">
      <c r="A144" s="52">
        <v>131</v>
      </c>
      <c r="B144" s="265" t="s">
        <v>123</v>
      </c>
      <c r="C144" s="53" t="s">
        <v>220</v>
      </c>
      <c r="D144" s="39">
        <v>1832.2</v>
      </c>
      <c r="E144" s="54">
        <v>244.6</v>
      </c>
      <c r="F144" s="29">
        <f t="shared" si="36"/>
        <v>1439.4</v>
      </c>
      <c r="G144" s="55"/>
      <c r="H144" s="22">
        <f aca="true" t="shared" si="38" ref="H144:H172">J144+K144+M144+L144</f>
        <v>1412.4</v>
      </c>
      <c r="I144" s="45">
        <f>'[1]Лист2'!$I$51+'[1]Лист2'!$N$51+'[1]Лист2'!$S$51</f>
        <v>25</v>
      </c>
      <c r="J144" s="45">
        <f>'[1]Лист2'!$L$51</f>
        <v>844.2</v>
      </c>
      <c r="K144" s="45">
        <f>'[1]Лист2'!$Q$51</f>
        <v>317</v>
      </c>
      <c r="L144" s="56">
        <f>'[1]Лист2'!$V$51</f>
        <v>50.5</v>
      </c>
      <c r="M144" s="57">
        <v>200.7</v>
      </c>
      <c r="N144" s="36">
        <f aca="true" t="shared" si="39" ref="N144:N173">P144+R144+Q144</f>
        <v>377.6</v>
      </c>
      <c r="O144" s="58">
        <f>'[1]Лист2'!$D$51</f>
        <v>5</v>
      </c>
      <c r="P144" s="59">
        <v>191.1</v>
      </c>
      <c r="Q144" s="59">
        <v>36.6</v>
      </c>
      <c r="R144" s="59">
        <f>'[1]Лист2'!$X$51</f>
        <v>149.9</v>
      </c>
      <c r="S144" s="60">
        <f t="shared" si="30"/>
        <v>149.9</v>
      </c>
      <c r="T144" s="61">
        <f t="shared" si="31"/>
        <v>1439.4</v>
      </c>
      <c r="U144" s="62">
        <f t="shared" si="32"/>
        <v>1439.4</v>
      </c>
      <c r="V144" s="62">
        <f t="shared" si="33"/>
        <v>1439.4</v>
      </c>
      <c r="W144" s="62">
        <f t="shared" si="34"/>
        <v>1439.4</v>
      </c>
      <c r="X144" s="62">
        <f t="shared" si="35"/>
        <v>1439.4</v>
      </c>
      <c r="Y144" s="63">
        <f aca="true" t="shared" si="40" ref="Y144:Y184">SUM(O144,I144)</f>
        <v>30</v>
      </c>
      <c r="Z144" s="64">
        <f t="shared" si="29"/>
        <v>30</v>
      </c>
      <c r="AA144" s="65"/>
      <c r="AB144" s="65"/>
      <c r="AC144" s="326">
        <v>76</v>
      </c>
      <c r="AD144" s="45">
        <v>79</v>
      </c>
      <c r="AE144" s="65"/>
      <c r="AF144" s="66"/>
      <c r="AG144" s="66"/>
      <c r="AH144" s="66"/>
      <c r="AI144" s="66"/>
      <c r="AJ144" s="66"/>
      <c r="AK144" s="67">
        <v>1974</v>
      </c>
      <c r="AL144" s="49">
        <f aca="true" t="shared" si="41" ref="AL144:AL184">AM144+AP144+F144</f>
        <v>2063.8</v>
      </c>
      <c r="AM144" s="68">
        <v>273.8</v>
      </c>
      <c r="AN144" s="68"/>
      <c r="AO144" s="68"/>
      <c r="AP144" s="50">
        <f aca="true" t="shared" si="42" ref="AP144:AP184">R144+M144</f>
        <v>350.6</v>
      </c>
      <c r="AQ144" s="22">
        <v>7253</v>
      </c>
      <c r="AR144" s="263">
        <v>339</v>
      </c>
      <c r="AS144" s="264">
        <f t="shared" si="37"/>
        <v>81.32</v>
      </c>
      <c r="AU144" s="25"/>
      <c r="AV144" s="51"/>
    </row>
    <row r="145" spans="1:48" ht="13.5" thickBot="1">
      <c r="A145" s="26">
        <v>132</v>
      </c>
      <c r="B145" s="265" t="s">
        <v>124</v>
      </c>
      <c r="C145" s="53" t="s">
        <v>221</v>
      </c>
      <c r="D145" s="267">
        <v>2316.4</v>
      </c>
      <c r="E145" s="54">
        <v>262</v>
      </c>
      <c r="F145" s="29">
        <f t="shared" si="36"/>
        <v>2312</v>
      </c>
      <c r="G145" s="55"/>
      <c r="H145" s="22">
        <f t="shared" si="38"/>
        <v>1754.9</v>
      </c>
      <c r="I145" s="45">
        <f>'[1]Лист2'!$I$50+'[1]Лист2'!$N$50+'[1]Лист2'!$S$50</f>
        <v>31</v>
      </c>
      <c r="J145" s="45">
        <f>'[1]Лист2'!$L$50</f>
        <v>1079.5</v>
      </c>
      <c r="K145" s="45">
        <f>'[1]Лист2'!$Q$50</f>
        <v>598.6</v>
      </c>
      <c r="L145" s="56">
        <f>'[1]Лист2'!$V$50</f>
        <v>76.8</v>
      </c>
      <c r="M145" s="57"/>
      <c r="N145" s="36">
        <f t="shared" si="39"/>
        <v>557.1</v>
      </c>
      <c r="O145" s="58">
        <f>'[1]Лист2'!$D$50</f>
        <v>9</v>
      </c>
      <c r="P145" s="59">
        <f>'[1]Лист2'!$G$50</f>
        <v>503</v>
      </c>
      <c r="Q145" s="59">
        <v>54.1</v>
      </c>
      <c r="R145" s="59"/>
      <c r="S145" s="60">
        <f t="shared" si="30"/>
        <v>0</v>
      </c>
      <c r="T145" s="61">
        <f t="shared" si="31"/>
        <v>2312</v>
      </c>
      <c r="U145" s="62">
        <f t="shared" si="32"/>
        <v>2312</v>
      </c>
      <c r="V145" s="62">
        <f t="shared" si="33"/>
        <v>2312</v>
      </c>
      <c r="W145" s="62">
        <f t="shared" si="34"/>
        <v>2312</v>
      </c>
      <c r="X145" s="62">
        <f t="shared" si="35"/>
        <v>2312</v>
      </c>
      <c r="Y145" s="63">
        <f t="shared" si="40"/>
        <v>40</v>
      </c>
      <c r="Z145" s="64">
        <f t="shared" si="29"/>
        <v>40</v>
      </c>
      <c r="AA145" s="65"/>
      <c r="AB145" s="65"/>
      <c r="AC145" s="326">
        <v>95</v>
      </c>
      <c r="AD145" s="45">
        <v>90</v>
      </c>
      <c r="AE145" s="65"/>
      <c r="AF145" s="66"/>
      <c r="AG145" s="66"/>
      <c r="AH145" s="66"/>
      <c r="AI145" s="66"/>
      <c r="AJ145" s="66"/>
      <c r="AK145" s="67">
        <v>1991</v>
      </c>
      <c r="AL145" s="49">
        <f t="shared" si="41"/>
        <v>2551.6</v>
      </c>
      <c r="AM145" s="68">
        <v>239.6</v>
      </c>
      <c r="AN145" s="68"/>
      <c r="AO145" s="68"/>
      <c r="AP145" s="50">
        <f t="shared" si="42"/>
        <v>0</v>
      </c>
      <c r="AQ145" s="22">
        <v>8865</v>
      </c>
      <c r="AR145" s="263">
        <v>502</v>
      </c>
      <c r="AS145" s="264">
        <f t="shared" si="37"/>
        <v>101.65</v>
      </c>
      <c r="AU145" s="25"/>
      <c r="AV145" s="51"/>
    </row>
    <row r="146" spans="1:48" ht="13.5" thickBot="1">
      <c r="A146" s="26">
        <v>133</v>
      </c>
      <c r="B146" s="265" t="s">
        <v>125</v>
      </c>
      <c r="C146" s="53" t="s">
        <v>222</v>
      </c>
      <c r="D146" s="262">
        <v>337.9</v>
      </c>
      <c r="E146" s="54">
        <v>28.6</v>
      </c>
      <c r="F146" s="29">
        <f t="shared" si="36"/>
        <v>337.2</v>
      </c>
      <c r="G146" s="55"/>
      <c r="H146" s="22">
        <f t="shared" si="38"/>
        <v>77.9</v>
      </c>
      <c r="I146" s="45">
        <f>'[1]Лист2'!$I$49+'[1]Лист2'!$N$49+'[1]Лист2'!$S$49</f>
        <v>2</v>
      </c>
      <c r="J146" s="45">
        <f>'[1]Лист2'!$L$49</f>
        <v>39.4</v>
      </c>
      <c r="K146" s="45">
        <f>'[1]Лист2'!$Q$49</f>
        <v>38.5</v>
      </c>
      <c r="L146" s="56">
        <f>'[1]Лист2'!$V$49</f>
        <v>0</v>
      </c>
      <c r="M146" s="57"/>
      <c r="N146" s="36">
        <f t="shared" si="39"/>
        <v>259.3</v>
      </c>
      <c r="O146" s="58">
        <f>'[1]Лист2'!$D$49</f>
        <v>6</v>
      </c>
      <c r="P146" s="59">
        <f>'[1]Лист2'!$G$49</f>
        <v>259.3</v>
      </c>
      <c r="Q146" s="59"/>
      <c r="R146" s="59"/>
      <c r="S146" s="60">
        <f t="shared" si="30"/>
        <v>0</v>
      </c>
      <c r="T146" s="61">
        <f t="shared" si="31"/>
        <v>337.2</v>
      </c>
      <c r="U146" s="62">
        <f t="shared" si="32"/>
        <v>337.2</v>
      </c>
      <c r="V146" s="62">
        <f t="shared" si="33"/>
        <v>337.2</v>
      </c>
      <c r="W146" s="62">
        <f t="shared" si="34"/>
        <v>337.2</v>
      </c>
      <c r="X146" s="62">
        <f t="shared" si="35"/>
        <v>337.2</v>
      </c>
      <c r="Y146" s="63">
        <f t="shared" si="40"/>
        <v>8</v>
      </c>
      <c r="Z146" s="64">
        <f>Y146</f>
        <v>8</v>
      </c>
      <c r="AA146" s="65"/>
      <c r="AB146" s="65"/>
      <c r="AC146" s="326">
        <v>20</v>
      </c>
      <c r="AD146" s="45">
        <v>22</v>
      </c>
      <c r="AE146" s="65"/>
      <c r="AF146" s="66"/>
      <c r="AG146" s="66"/>
      <c r="AH146" s="66"/>
      <c r="AI146" s="66"/>
      <c r="AJ146" s="66"/>
      <c r="AK146" s="67">
        <v>1970</v>
      </c>
      <c r="AL146" s="49">
        <f t="shared" si="41"/>
        <v>363.4</v>
      </c>
      <c r="AM146" s="68">
        <v>26.16</v>
      </c>
      <c r="AN146" s="68"/>
      <c r="AO146" s="68"/>
      <c r="AP146" s="50">
        <f t="shared" si="42"/>
        <v>0</v>
      </c>
      <c r="AQ146" s="22">
        <v>1221</v>
      </c>
      <c r="AR146" s="263">
        <v>511</v>
      </c>
      <c r="AS146" s="264">
        <f t="shared" si="37"/>
        <v>21.4</v>
      </c>
      <c r="AU146" s="25"/>
      <c r="AV146" s="51"/>
    </row>
    <row r="147" spans="1:48" ht="13.5" thickBot="1">
      <c r="A147" s="26">
        <v>134</v>
      </c>
      <c r="B147" s="265" t="s">
        <v>126</v>
      </c>
      <c r="C147" s="53" t="s">
        <v>222</v>
      </c>
      <c r="D147" s="262">
        <f>H147+N147</f>
        <v>978.7</v>
      </c>
      <c r="E147" s="54">
        <v>155</v>
      </c>
      <c r="F147" s="29">
        <f t="shared" si="36"/>
        <v>978.7</v>
      </c>
      <c r="G147" s="55"/>
      <c r="H147" s="22">
        <f t="shared" si="38"/>
        <v>148.4</v>
      </c>
      <c r="I147" s="45">
        <f>'[2]Сводная'!$I$54+'[2]Сводная'!$N$54+'[2]Сводная'!$S$54</f>
        <v>2</v>
      </c>
      <c r="J147" s="45">
        <f>'[2]Сводная'!$L$54</f>
        <v>148.4</v>
      </c>
      <c r="K147" s="45">
        <f>'[2]Сводная'!$Q$54</f>
        <v>0</v>
      </c>
      <c r="L147" s="56">
        <f>'[2]Сводная'!$V$54</f>
        <v>0</v>
      </c>
      <c r="M147" s="57"/>
      <c r="N147" s="36">
        <f t="shared" si="39"/>
        <v>830.3</v>
      </c>
      <c r="O147" s="58">
        <f>'[2]Сводная'!$D$54</f>
        <v>14</v>
      </c>
      <c r="P147" s="59">
        <f>'[2]Сводная'!$G$54</f>
        <v>830.3</v>
      </c>
      <c r="Q147" s="59"/>
      <c r="R147" s="59"/>
      <c r="S147" s="60">
        <f t="shared" si="30"/>
        <v>0</v>
      </c>
      <c r="T147" s="61">
        <f t="shared" si="31"/>
        <v>978.7</v>
      </c>
      <c r="U147" s="62">
        <f>0</f>
        <v>0</v>
      </c>
      <c r="V147" s="62">
        <f t="shared" si="33"/>
        <v>978.7</v>
      </c>
      <c r="W147" s="62">
        <f t="shared" si="34"/>
        <v>978.7</v>
      </c>
      <c r="X147" s="62">
        <f t="shared" si="35"/>
        <v>978.7</v>
      </c>
      <c r="Y147" s="63">
        <f t="shared" si="40"/>
        <v>16</v>
      </c>
      <c r="Z147" s="64">
        <f>Y147</f>
        <v>16</v>
      </c>
      <c r="AA147" s="65"/>
      <c r="AB147" s="65"/>
      <c r="AC147" s="326">
        <v>15</v>
      </c>
      <c r="AD147" s="238"/>
      <c r="AE147" s="65"/>
      <c r="AF147" s="66"/>
      <c r="AG147" s="66"/>
      <c r="AH147" s="66"/>
      <c r="AI147" s="66">
        <v>7</v>
      </c>
      <c r="AJ147" s="66"/>
      <c r="AK147" s="67">
        <v>1973</v>
      </c>
      <c r="AL147" s="49">
        <f t="shared" si="41"/>
        <v>1148.8</v>
      </c>
      <c r="AM147" s="68">
        <v>170.1</v>
      </c>
      <c r="AN147" s="68"/>
      <c r="AO147" s="68"/>
      <c r="AP147" s="50">
        <f t="shared" si="42"/>
        <v>0</v>
      </c>
      <c r="AQ147" s="22">
        <v>4031</v>
      </c>
      <c r="AR147" s="263">
        <v>3362</v>
      </c>
      <c r="AS147" s="264">
        <f t="shared" si="37"/>
        <v>16.05</v>
      </c>
      <c r="AU147" s="25"/>
      <c r="AV147" s="51"/>
    </row>
    <row r="148" spans="1:48" ht="13.5" thickBot="1">
      <c r="A148" s="52">
        <v>135</v>
      </c>
      <c r="B148" s="265" t="s">
        <v>127</v>
      </c>
      <c r="C148" s="53" t="s">
        <v>220</v>
      </c>
      <c r="D148" s="262">
        <v>1953.2</v>
      </c>
      <c r="E148" s="54">
        <v>220</v>
      </c>
      <c r="F148" s="29">
        <f t="shared" si="36"/>
        <v>1955</v>
      </c>
      <c r="G148" s="55"/>
      <c r="H148" s="22">
        <f t="shared" si="38"/>
        <v>1296.6</v>
      </c>
      <c r="I148" s="45">
        <f>'[1]Лист2'!$I$24+'[1]Лист2'!$N$24+'[1]Лист2'!$S$24</f>
        <v>27</v>
      </c>
      <c r="J148" s="45">
        <f>'[1]Лист2'!$L$24</f>
        <v>725.2</v>
      </c>
      <c r="K148" s="45">
        <f>'[1]Лист2'!$Q$24</f>
        <v>429.1</v>
      </c>
      <c r="L148" s="56">
        <f>'[1]Лист2'!$V$24</f>
        <v>142.3</v>
      </c>
      <c r="M148" s="57"/>
      <c r="N148" s="36">
        <f t="shared" si="39"/>
        <v>658.4</v>
      </c>
      <c r="O148" s="58">
        <f>'[1]Лист2'!$D$24</f>
        <v>13</v>
      </c>
      <c r="P148" s="59">
        <f>'[1]Лист2'!$G$24</f>
        <v>658.4</v>
      </c>
      <c r="Q148" s="59"/>
      <c r="R148" s="59"/>
      <c r="S148" s="60">
        <f t="shared" si="30"/>
        <v>0</v>
      </c>
      <c r="T148" s="61">
        <f t="shared" si="31"/>
        <v>1955</v>
      </c>
      <c r="U148" s="62">
        <f t="shared" si="32"/>
        <v>1955</v>
      </c>
      <c r="V148" s="62">
        <f t="shared" si="33"/>
        <v>1955</v>
      </c>
      <c r="W148" s="62">
        <f t="shared" si="34"/>
        <v>1955</v>
      </c>
      <c r="X148" s="62">
        <f t="shared" si="35"/>
        <v>1955</v>
      </c>
      <c r="Y148" s="63">
        <f t="shared" si="40"/>
        <v>40</v>
      </c>
      <c r="Z148" s="64">
        <f aca="true" t="shared" si="43" ref="Z148:Z173">Y148</f>
        <v>40</v>
      </c>
      <c r="AA148" s="65"/>
      <c r="AB148" s="65"/>
      <c r="AC148" s="326">
        <v>83</v>
      </c>
      <c r="AD148" s="45">
        <v>89</v>
      </c>
      <c r="AE148" s="65"/>
      <c r="AF148" s="66"/>
      <c r="AG148" s="66"/>
      <c r="AH148" s="66"/>
      <c r="AI148" s="66"/>
      <c r="AJ148" s="66"/>
      <c r="AK148" s="67">
        <v>1982</v>
      </c>
      <c r="AL148" s="49">
        <f t="shared" si="41"/>
        <v>2156</v>
      </c>
      <c r="AM148" s="68">
        <v>201</v>
      </c>
      <c r="AN148" s="68"/>
      <c r="AO148" s="68"/>
      <c r="AP148" s="50">
        <f t="shared" si="42"/>
        <v>0</v>
      </c>
      <c r="AQ148" s="22">
        <v>7620</v>
      </c>
      <c r="AR148" s="263">
        <v>605.7</v>
      </c>
      <c r="AS148" s="264">
        <f t="shared" si="37"/>
        <v>88.81</v>
      </c>
      <c r="AU148" s="25"/>
      <c r="AV148" s="51"/>
    </row>
    <row r="149" spans="1:48" ht="13.5" thickBot="1">
      <c r="A149" s="26">
        <v>136</v>
      </c>
      <c r="B149" s="265" t="s">
        <v>128</v>
      </c>
      <c r="C149" s="53" t="s">
        <v>220</v>
      </c>
      <c r="D149" s="262">
        <v>1953.9</v>
      </c>
      <c r="E149" s="54">
        <v>216.7</v>
      </c>
      <c r="F149" s="29">
        <f t="shared" si="36"/>
        <v>1954.1</v>
      </c>
      <c r="G149" s="55"/>
      <c r="H149" s="22">
        <f t="shared" si="38"/>
        <v>1278.3</v>
      </c>
      <c r="I149" s="45">
        <f>'[1]Лист2'!$I$35+'[1]Лист2'!$N$35+'[1]Лист2'!$S$35</f>
        <v>28</v>
      </c>
      <c r="J149" s="45">
        <f>'[1]Лист2'!$L$35</f>
        <v>941.7</v>
      </c>
      <c r="K149" s="45">
        <f>'[1]Лист2'!$Q$35</f>
        <v>267.9</v>
      </c>
      <c r="L149" s="56">
        <f>'[1]Лист2'!$V$35</f>
        <v>68.7</v>
      </c>
      <c r="M149" s="57"/>
      <c r="N149" s="36">
        <f t="shared" si="39"/>
        <v>675.8</v>
      </c>
      <c r="O149" s="58">
        <f>'[1]Лист2'!$D$35</f>
        <v>12</v>
      </c>
      <c r="P149" s="59">
        <f>'[1]Лист2'!$G$35</f>
        <v>675.8</v>
      </c>
      <c r="Q149" s="59"/>
      <c r="R149" s="59"/>
      <c r="S149" s="60">
        <f t="shared" si="30"/>
        <v>0</v>
      </c>
      <c r="T149" s="61">
        <f t="shared" si="31"/>
        <v>1954.1</v>
      </c>
      <c r="U149" s="62">
        <f t="shared" si="32"/>
        <v>1954.1</v>
      </c>
      <c r="V149" s="62">
        <f t="shared" si="33"/>
        <v>1954.1</v>
      </c>
      <c r="W149" s="62">
        <f t="shared" si="34"/>
        <v>1954.1</v>
      </c>
      <c r="X149" s="62">
        <f t="shared" si="35"/>
        <v>1954.1</v>
      </c>
      <c r="Y149" s="63">
        <f t="shared" si="40"/>
        <v>40</v>
      </c>
      <c r="Z149" s="64">
        <f t="shared" si="43"/>
        <v>40</v>
      </c>
      <c r="AA149" s="65"/>
      <c r="AB149" s="65"/>
      <c r="AC149" s="326">
        <v>103</v>
      </c>
      <c r="AD149" s="45">
        <v>93</v>
      </c>
      <c r="AE149" s="65"/>
      <c r="AF149" s="66"/>
      <c r="AG149" s="66"/>
      <c r="AH149" s="66"/>
      <c r="AI149" s="66"/>
      <c r="AJ149" s="66"/>
      <c r="AK149" s="67">
        <v>1986</v>
      </c>
      <c r="AL149" s="49">
        <f t="shared" si="41"/>
        <v>2151.5</v>
      </c>
      <c r="AM149" s="68">
        <v>197.4</v>
      </c>
      <c r="AN149" s="68"/>
      <c r="AO149" s="68"/>
      <c r="AP149" s="50">
        <f t="shared" si="42"/>
        <v>0</v>
      </c>
      <c r="AQ149" s="22">
        <v>7598</v>
      </c>
      <c r="AR149" s="263">
        <v>522</v>
      </c>
      <c r="AS149" s="264">
        <f t="shared" si="37"/>
        <v>110.21</v>
      </c>
      <c r="AU149" s="25"/>
      <c r="AV149" s="51"/>
    </row>
    <row r="150" spans="1:48" ht="13.5" thickBot="1">
      <c r="A150" s="26">
        <v>137</v>
      </c>
      <c r="B150" s="265" t="s">
        <v>129</v>
      </c>
      <c r="C150" s="53" t="s">
        <v>220</v>
      </c>
      <c r="D150" s="262">
        <v>1945</v>
      </c>
      <c r="E150" s="54">
        <v>239</v>
      </c>
      <c r="F150" s="29">
        <f t="shared" si="36"/>
        <v>1567.2</v>
      </c>
      <c r="G150" s="55"/>
      <c r="H150" s="22">
        <f t="shared" si="38"/>
        <v>1731.8</v>
      </c>
      <c r="I150" s="45">
        <f>'[1]Лист2'!$I$19+'[1]Лист2'!$N$19+'[1]Лист2'!$S$19</f>
        <v>27</v>
      </c>
      <c r="J150" s="45">
        <f>'[1]Лист2'!$L$19</f>
        <v>599.8</v>
      </c>
      <c r="K150" s="45">
        <f>'[1]Лист2'!$Q$19</f>
        <v>679.9</v>
      </c>
      <c r="L150" s="56">
        <f>'[1]Лист2'!$V$19</f>
        <v>54.9</v>
      </c>
      <c r="M150" s="83">
        <v>397.2</v>
      </c>
      <c r="N150" s="36">
        <f t="shared" si="39"/>
        <v>232.6</v>
      </c>
      <c r="O150" s="58">
        <f>'[1]Лист2'!$D$19</f>
        <v>5</v>
      </c>
      <c r="P150" s="59">
        <f>'[1]Лист2'!$G$19</f>
        <v>232.6</v>
      </c>
      <c r="Q150" s="59"/>
      <c r="R150" s="59"/>
      <c r="S150" s="60">
        <f>R150</f>
        <v>0</v>
      </c>
      <c r="T150" s="61">
        <f t="shared" si="31"/>
        <v>1567.2</v>
      </c>
      <c r="U150" s="62">
        <f t="shared" si="32"/>
        <v>1567.2</v>
      </c>
      <c r="V150" s="62">
        <f t="shared" si="33"/>
        <v>1567.2</v>
      </c>
      <c r="W150" s="62">
        <f t="shared" si="34"/>
        <v>1567.2</v>
      </c>
      <c r="X150" s="62">
        <f t="shared" si="35"/>
        <v>1567.2</v>
      </c>
      <c r="Y150" s="63">
        <f t="shared" si="40"/>
        <v>32</v>
      </c>
      <c r="Z150" s="64">
        <f t="shared" si="43"/>
        <v>32</v>
      </c>
      <c r="AA150" s="65"/>
      <c r="AB150" s="65"/>
      <c r="AC150" s="326">
        <v>59</v>
      </c>
      <c r="AD150" s="45">
        <v>73</v>
      </c>
      <c r="AE150" s="65"/>
      <c r="AF150" s="66"/>
      <c r="AG150" s="66"/>
      <c r="AH150" s="66"/>
      <c r="AI150" s="66"/>
      <c r="AJ150" s="66"/>
      <c r="AK150" s="67">
        <v>1984</v>
      </c>
      <c r="AL150" s="49">
        <f t="shared" si="41"/>
        <v>2181.4</v>
      </c>
      <c r="AM150" s="68">
        <v>217</v>
      </c>
      <c r="AN150" s="68">
        <v>18.7</v>
      </c>
      <c r="AO150" s="68"/>
      <c r="AP150" s="50">
        <f t="shared" si="42"/>
        <v>397.2</v>
      </c>
      <c r="AQ150" s="22">
        <v>7667</v>
      </c>
      <c r="AR150" s="263">
        <v>613</v>
      </c>
      <c r="AS150" s="264">
        <f t="shared" si="37"/>
        <v>63.13</v>
      </c>
      <c r="AU150" s="25"/>
      <c r="AV150" s="51"/>
    </row>
    <row r="151" spans="1:48" ht="13.5" thickBot="1">
      <c r="A151" s="52">
        <v>138</v>
      </c>
      <c r="B151" s="265" t="s">
        <v>130</v>
      </c>
      <c r="C151" s="53" t="s">
        <v>267</v>
      </c>
      <c r="D151" s="262">
        <v>2056.4</v>
      </c>
      <c r="E151" s="54">
        <v>286.2</v>
      </c>
      <c r="F151" s="29">
        <f t="shared" si="36"/>
        <v>1725.6</v>
      </c>
      <c r="G151" s="55">
        <v>44.4</v>
      </c>
      <c r="H151" s="22">
        <f t="shared" si="38"/>
        <v>1491.5</v>
      </c>
      <c r="I151" s="45">
        <f>'[1]Лист2'!$I$20+'[1]Лист2'!$N$20+'[1]Лист2'!$S$20</f>
        <v>28</v>
      </c>
      <c r="J151" s="45">
        <f>'[1]Лист2'!$L$20</f>
        <v>1078.5</v>
      </c>
      <c r="K151" s="45">
        <f>'[1]Лист2'!$Q$20</f>
        <v>335.1</v>
      </c>
      <c r="L151" s="56">
        <f>'[1]Лист2'!$V$20</f>
        <v>77.9</v>
      </c>
      <c r="M151" s="57"/>
      <c r="N151" s="36">
        <f t="shared" si="39"/>
        <v>569.7</v>
      </c>
      <c r="O151" s="58">
        <f>'[1]Лист2'!$D$20</f>
        <v>4</v>
      </c>
      <c r="P151" s="59">
        <f>'[1]Лист2'!$G$20</f>
        <v>234.1</v>
      </c>
      <c r="Q151" s="59"/>
      <c r="R151" s="59">
        <f>'[1]Лист2'!$X$27</f>
        <v>335.6</v>
      </c>
      <c r="S151" s="60">
        <f t="shared" si="30"/>
        <v>335.6</v>
      </c>
      <c r="T151" s="61">
        <f t="shared" si="31"/>
        <v>1725.6</v>
      </c>
      <c r="U151" s="62">
        <f t="shared" si="32"/>
        <v>1725.6</v>
      </c>
      <c r="V151" s="62">
        <f t="shared" si="33"/>
        <v>1725.6</v>
      </c>
      <c r="W151" s="62">
        <f t="shared" si="34"/>
        <v>1725.6</v>
      </c>
      <c r="X151" s="62">
        <f t="shared" si="35"/>
        <v>1725.6</v>
      </c>
      <c r="Y151" s="63">
        <f t="shared" si="40"/>
        <v>32</v>
      </c>
      <c r="Z151" s="64">
        <f t="shared" si="43"/>
        <v>32</v>
      </c>
      <c r="AA151" s="65"/>
      <c r="AB151" s="65"/>
      <c r="AC151" s="326">
        <v>61</v>
      </c>
      <c r="AD151" s="45">
        <v>59</v>
      </c>
      <c r="AE151" s="65"/>
      <c r="AF151" s="66"/>
      <c r="AG151" s="66"/>
      <c r="AH151" s="66"/>
      <c r="AI151" s="66"/>
      <c r="AJ151" s="66"/>
      <c r="AK151" s="67">
        <v>1992</v>
      </c>
      <c r="AL151" s="49">
        <f t="shared" si="41"/>
        <v>2286.6</v>
      </c>
      <c r="AM151" s="68">
        <v>225.4</v>
      </c>
      <c r="AN151" s="68">
        <v>4.4</v>
      </c>
      <c r="AO151" s="68"/>
      <c r="AP151" s="50">
        <f t="shared" si="42"/>
        <v>335.6</v>
      </c>
      <c r="AQ151" s="22">
        <v>7939</v>
      </c>
      <c r="AR151" s="263">
        <v>560</v>
      </c>
      <c r="AS151" s="264">
        <f t="shared" si="37"/>
        <v>65.27</v>
      </c>
      <c r="AU151" s="25"/>
      <c r="AV151" s="51"/>
    </row>
    <row r="152" spans="1:48" ht="13.5" thickBot="1">
      <c r="A152" s="26">
        <v>139</v>
      </c>
      <c r="B152" s="265" t="s">
        <v>131</v>
      </c>
      <c r="C152" s="53" t="s">
        <v>220</v>
      </c>
      <c r="D152" s="262">
        <v>1909.7</v>
      </c>
      <c r="E152" s="54">
        <v>219.7</v>
      </c>
      <c r="F152" s="29">
        <f t="shared" si="36"/>
        <v>1562</v>
      </c>
      <c r="G152" s="55"/>
      <c r="H152" s="22">
        <f t="shared" si="38"/>
        <v>1381.2</v>
      </c>
      <c r="I152" s="45">
        <f>'[1]Лист2'!$I$21+'[1]Лист2'!$N$21+'[1]Лист2'!$S$21</f>
        <v>27</v>
      </c>
      <c r="J152" s="45">
        <f>'[1]Лист2'!$L$21</f>
        <v>1015.3</v>
      </c>
      <c r="K152" s="45">
        <f>'[1]Лист2'!$Q$21</f>
        <v>282.4</v>
      </c>
      <c r="L152" s="56">
        <f>'[1]Лист2'!$V$21</f>
        <v>51</v>
      </c>
      <c r="M152" s="57">
        <v>32.5</v>
      </c>
      <c r="N152" s="36">
        <f t="shared" si="39"/>
        <v>570.6</v>
      </c>
      <c r="O152" s="58">
        <f>'[1]Лист2'!$D$21</f>
        <v>5</v>
      </c>
      <c r="P152" s="59">
        <f>'[1]Лист2'!$G$21</f>
        <v>213.3</v>
      </c>
      <c r="Q152" s="59"/>
      <c r="R152" s="59">
        <v>357.3</v>
      </c>
      <c r="S152" s="60">
        <f t="shared" si="30"/>
        <v>357.3</v>
      </c>
      <c r="T152" s="61">
        <f t="shared" si="31"/>
        <v>1562</v>
      </c>
      <c r="U152" s="62">
        <f t="shared" si="32"/>
        <v>1562</v>
      </c>
      <c r="V152" s="62">
        <f t="shared" si="33"/>
        <v>1562</v>
      </c>
      <c r="W152" s="62">
        <f t="shared" si="34"/>
        <v>1562</v>
      </c>
      <c r="X152" s="62">
        <f t="shared" si="35"/>
        <v>1562</v>
      </c>
      <c r="Y152" s="63">
        <f t="shared" si="40"/>
        <v>32</v>
      </c>
      <c r="Z152" s="64">
        <f t="shared" si="43"/>
        <v>32</v>
      </c>
      <c r="AA152" s="65"/>
      <c r="AB152" s="65"/>
      <c r="AC152" s="326">
        <v>68</v>
      </c>
      <c r="AD152" s="45">
        <v>72</v>
      </c>
      <c r="AE152" s="65"/>
      <c r="AF152" s="66"/>
      <c r="AG152" s="66"/>
      <c r="AH152" s="66"/>
      <c r="AI152" s="66"/>
      <c r="AJ152" s="66"/>
      <c r="AK152" s="67">
        <v>1982</v>
      </c>
      <c r="AL152" s="49">
        <f t="shared" si="41"/>
        <v>2152.2</v>
      </c>
      <c r="AM152" s="68">
        <v>200.4</v>
      </c>
      <c r="AN152" s="68"/>
      <c r="AO152" s="68"/>
      <c r="AP152" s="50">
        <f t="shared" si="42"/>
        <v>389.8</v>
      </c>
      <c r="AQ152" s="22">
        <v>7673</v>
      </c>
      <c r="AR152" s="263">
        <v>612</v>
      </c>
      <c r="AS152" s="264">
        <f t="shared" si="37"/>
        <v>72.76</v>
      </c>
      <c r="AU152" s="25"/>
      <c r="AV152" s="51"/>
    </row>
    <row r="153" spans="1:48" ht="13.5" thickBot="1">
      <c r="A153" s="26">
        <v>140</v>
      </c>
      <c r="B153" s="265" t="s">
        <v>132</v>
      </c>
      <c r="C153" s="53" t="s">
        <v>220</v>
      </c>
      <c r="D153" s="262">
        <v>1963.3</v>
      </c>
      <c r="E153" s="54">
        <v>217.5</v>
      </c>
      <c r="F153" s="29">
        <f t="shared" si="36"/>
        <v>1566.4</v>
      </c>
      <c r="G153" s="55"/>
      <c r="H153" s="22">
        <f t="shared" si="38"/>
        <v>1333.2</v>
      </c>
      <c r="I153" s="45">
        <f>'[1]Лист2'!$I$22+'[1]Лист2'!$N$22+'[1]Лист2'!$S$22</f>
        <v>19</v>
      </c>
      <c r="J153" s="45">
        <f>'[1]Лист2'!$L$22</f>
        <v>673.9</v>
      </c>
      <c r="K153" s="45">
        <f>'[1]Лист2'!$Q$22</f>
        <v>214.3</v>
      </c>
      <c r="L153" s="56">
        <f>'[1]Лист2'!$V$22</f>
        <v>53.5</v>
      </c>
      <c r="M153" s="80">
        <v>391.5</v>
      </c>
      <c r="N153" s="36">
        <f t="shared" si="39"/>
        <v>624.7</v>
      </c>
      <c r="O153" s="58">
        <f>'[1]Лист2'!$D$22</f>
        <v>13</v>
      </c>
      <c r="P153" s="59">
        <f>'[1]Лист2'!$G$22</f>
        <v>624.7</v>
      </c>
      <c r="Q153" s="59"/>
      <c r="R153" s="59"/>
      <c r="S153" s="60">
        <f t="shared" si="30"/>
        <v>0</v>
      </c>
      <c r="T153" s="61">
        <f t="shared" si="31"/>
        <v>1566.4</v>
      </c>
      <c r="U153" s="62">
        <f t="shared" si="32"/>
        <v>1566.4</v>
      </c>
      <c r="V153" s="62">
        <f t="shared" si="33"/>
        <v>1566.4</v>
      </c>
      <c r="W153" s="62">
        <f t="shared" si="34"/>
        <v>1566.4</v>
      </c>
      <c r="X153" s="62">
        <f t="shared" si="35"/>
        <v>1566.4</v>
      </c>
      <c r="Y153" s="63">
        <f t="shared" si="40"/>
        <v>32</v>
      </c>
      <c r="Z153" s="64">
        <f t="shared" si="43"/>
        <v>32</v>
      </c>
      <c r="AA153" s="65"/>
      <c r="AB153" s="65"/>
      <c r="AC153" s="326">
        <v>82</v>
      </c>
      <c r="AD153" s="45">
        <v>74</v>
      </c>
      <c r="AE153" s="65"/>
      <c r="AF153" s="66"/>
      <c r="AG153" s="66"/>
      <c r="AH153" s="66"/>
      <c r="AI153" s="66"/>
      <c r="AJ153" s="66"/>
      <c r="AK153" s="67">
        <v>1983</v>
      </c>
      <c r="AL153" s="49">
        <f t="shared" si="41"/>
        <v>2155.1</v>
      </c>
      <c r="AM153" s="68">
        <v>197.2</v>
      </c>
      <c r="AN153" s="68">
        <v>8.9</v>
      </c>
      <c r="AO153" s="68"/>
      <c r="AP153" s="50">
        <f t="shared" si="42"/>
        <v>391.5</v>
      </c>
      <c r="AQ153" s="22">
        <v>7638</v>
      </c>
      <c r="AR153" s="263">
        <v>584.8</v>
      </c>
      <c r="AS153" s="264">
        <f t="shared" si="37"/>
        <v>87.74</v>
      </c>
      <c r="AU153" s="25"/>
      <c r="AV153" s="51"/>
    </row>
    <row r="154" spans="1:48" ht="13.5" thickBot="1">
      <c r="A154" s="52">
        <v>141</v>
      </c>
      <c r="B154" s="265" t="s">
        <v>133</v>
      </c>
      <c r="C154" s="53" t="s">
        <v>220</v>
      </c>
      <c r="D154" s="262">
        <v>1941.3</v>
      </c>
      <c r="E154" s="54">
        <v>222.2</v>
      </c>
      <c r="F154" s="29">
        <f t="shared" si="36"/>
        <v>1783.8</v>
      </c>
      <c r="G154" s="55"/>
      <c r="H154" s="22">
        <f t="shared" si="38"/>
        <v>1428.4</v>
      </c>
      <c r="I154" s="45">
        <f>'[1]Лист2'!$I$23+'[1]Лист2'!$N$23+'[1]Лист2'!$S$23</f>
        <v>28</v>
      </c>
      <c r="J154" s="74">
        <f>'[1]Лист2'!$L$23</f>
        <v>895.3</v>
      </c>
      <c r="K154" s="45">
        <f>'[1]Лист2'!$Q$23</f>
        <v>391.9</v>
      </c>
      <c r="L154" s="56">
        <f>'[1]Лист2'!$V$23</f>
        <v>54.5</v>
      </c>
      <c r="M154" s="57">
        <f>'[1]Лист1'!$Z$870</f>
        <v>86.7</v>
      </c>
      <c r="N154" s="36">
        <f t="shared" si="39"/>
        <v>513.7</v>
      </c>
      <c r="O154" s="58">
        <f>'[1]Лист2'!$D$23</f>
        <v>9</v>
      </c>
      <c r="P154" s="59">
        <f>'[1]Лист2'!$G$23</f>
        <v>442.1</v>
      </c>
      <c r="Q154" s="59"/>
      <c r="R154" s="59">
        <f>'[1]Лист2'!$X$23</f>
        <v>71.6</v>
      </c>
      <c r="S154" s="60">
        <f t="shared" si="30"/>
        <v>71.6</v>
      </c>
      <c r="T154" s="61">
        <f t="shared" si="31"/>
        <v>1783.8</v>
      </c>
      <c r="U154" s="62">
        <f t="shared" si="32"/>
        <v>1783.8</v>
      </c>
      <c r="V154" s="62">
        <f t="shared" si="33"/>
        <v>1783.8</v>
      </c>
      <c r="W154" s="62">
        <f t="shared" si="34"/>
        <v>1783.8</v>
      </c>
      <c r="X154" s="62">
        <f t="shared" si="35"/>
        <v>1783.8</v>
      </c>
      <c r="Y154" s="63">
        <f t="shared" si="40"/>
        <v>37</v>
      </c>
      <c r="Z154" s="64">
        <f t="shared" si="43"/>
        <v>37</v>
      </c>
      <c r="AA154" s="65"/>
      <c r="AB154" s="65"/>
      <c r="AC154" s="326">
        <v>83</v>
      </c>
      <c r="AD154" s="45">
        <v>72</v>
      </c>
      <c r="AE154" s="65"/>
      <c r="AF154" s="66"/>
      <c r="AG154" s="66"/>
      <c r="AH154" s="66"/>
      <c r="AI154" s="66"/>
      <c r="AJ154" s="66"/>
      <c r="AK154" s="67">
        <v>1983</v>
      </c>
      <c r="AL154" s="49">
        <f t="shared" si="41"/>
        <v>2144.1</v>
      </c>
      <c r="AM154" s="68">
        <v>202</v>
      </c>
      <c r="AN154" s="68"/>
      <c r="AO154" s="68"/>
      <c r="AP154" s="50">
        <f t="shared" si="42"/>
        <v>158.3</v>
      </c>
      <c r="AQ154" s="22">
        <v>7588</v>
      </c>
      <c r="AR154" s="263">
        <v>686.8</v>
      </c>
      <c r="AS154" s="264">
        <f t="shared" si="37"/>
        <v>88.81</v>
      </c>
      <c r="AU154" s="25"/>
      <c r="AV154" s="51"/>
    </row>
    <row r="155" spans="1:48" ht="13.5" thickBot="1">
      <c r="A155" s="26">
        <v>142</v>
      </c>
      <c r="B155" s="265" t="s">
        <v>134</v>
      </c>
      <c r="C155" s="53" t="s">
        <v>220</v>
      </c>
      <c r="D155" s="262">
        <v>1961</v>
      </c>
      <c r="E155" s="54">
        <v>252.8</v>
      </c>
      <c r="F155" s="29">
        <f t="shared" si="36"/>
        <v>1924.2</v>
      </c>
      <c r="G155" s="55"/>
      <c r="H155" s="22">
        <f t="shared" si="38"/>
        <v>1225</v>
      </c>
      <c r="I155" s="45">
        <f>'[1]Лист2'!$I$25+'[1]Лист2'!$N$25+'[1]Лист2'!$S$25</f>
        <v>26</v>
      </c>
      <c r="J155" s="45">
        <f>'[1]Лист2'!$L$25</f>
        <v>1001</v>
      </c>
      <c r="K155" s="45">
        <f>'[1]Лист2'!$Q$25</f>
        <v>152</v>
      </c>
      <c r="L155" s="56">
        <f>'[1]Лист2'!$V$25</f>
        <v>72</v>
      </c>
      <c r="M155" s="57"/>
      <c r="N155" s="36">
        <f t="shared" si="39"/>
        <v>699.2</v>
      </c>
      <c r="O155" s="58">
        <f>'[1]Лист2'!$D$25</f>
        <v>14</v>
      </c>
      <c r="P155" s="59">
        <f>'[1]Лист2'!$G$25</f>
        <v>699.2</v>
      </c>
      <c r="Q155" s="59"/>
      <c r="R155" s="59"/>
      <c r="S155" s="60">
        <f t="shared" si="30"/>
        <v>0</v>
      </c>
      <c r="T155" s="61">
        <f t="shared" si="31"/>
        <v>1924.2</v>
      </c>
      <c r="U155" s="62">
        <f t="shared" si="32"/>
        <v>1924.2</v>
      </c>
      <c r="V155" s="62">
        <f t="shared" si="33"/>
        <v>1924.2</v>
      </c>
      <c r="W155" s="62">
        <f t="shared" si="34"/>
        <v>1924.2</v>
      </c>
      <c r="X155" s="62">
        <f t="shared" si="35"/>
        <v>1924.2</v>
      </c>
      <c r="Y155" s="63">
        <f t="shared" si="40"/>
        <v>40</v>
      </c>
      <c r="Z155" s="64">
        <f t="shared" si="43"/>
        <v>40</v>
      </c>
      <c r="AA155" s="65"/>
      <c r="AB155" s="65"/>
      <c r="AC155" s="326">
        <v>84</v>
      </c>
      <c r="AD155" s="45">
        <v>81</v>
      </c>
      <c r="AE155" s="65"/>
      <c r="AF155" s="66"/>
      <c r="AG155" s="66"/>
      <c r="AH155" s="66"/>
      <c r="AI155" s="66"/>
      <c r="AJ155" s="66"/>
      <c r="AK155" s="67">
        <v>1980</v>
      </c>
      <c r="AL155" s="49">
        <f t="shared" si="41"/>
        <v>2124.6</v>
      </c>
      <c r="AM155" s="68">
        <v>200.4</v>
      </c>
      <c r="AN155" s="68"/>
      <c r="AO155" s="68"/>
      <c r="AP155" s="50">
        <f t="shared" si="42"/>
        <v>0</v>
      </c>
      <c r="AQ155" s="22">
        <v>7627</v>
      </c>
      <c r="AR155" s="263">
        <v>801</v>
      </c>
      <c r="AS155" s="264">
        <f t="shared" si="37"/>
        <v>89.88</v>
      </c>
      <c r="AU155" s="25"/>
      <c r="AV155" s="51"/>
    </row>
    <row r="156" spans="1:48" ht="13.5" thickBot="1">
      <c r="A156" s="26">
        <v>143</v>
      </c>
      <c r="B156" s="265" t="s">
        <v>135</v>
      </c>
      <c r="C156" s="53" t="s">
        <v>220</v>
      </c>
      <c r="D156" s="262">
        <v>1947.3</v>
      </c>
      <c r="E156" s="54">
        <v>238</v>
      </c>
      <c r="F156" s="29">
        <f t="shared" si="36"/>
        <v>1948.1</v>
      </c>
      <c r="G156" s="55"/>
      <c r="H156" s="22">
        <f t="shared" si="38"/>
        <v>1362.5</v>
      </c>
      <c r="I156" s="45">
        <f>'[1]Лист2'!$I$26+'[1]Лист2'!$N$26+'[1]Лист2'!$S$26</f>
        <v>29</v>
      </c>
      <c r="J156" s="45">
        <f>'[1]Лист2'!$L$26</f>
        <v>1176.5</v>
      </c>
      <c r="K156" s="45">
        <f>'[1]Лист2'!$Q$26</f>
        <v>86.3</v>
      </c>
      <c r="L156" s="56">
        <f>'[1]Лист2'!$V$26</f>
        <v>99.7</v>
      </c>
      <c r="M156" s="57"/>
      <c r="N156" s="36">
        <f t="shared" si="39"/>
        <v>585.6</v>
      </c>
      <c r="O156" s="58">
        <f>'[1]Лист2'!$D$26</f>
        <v>10</v>
      </c>
      <c r="P156" s="59">
        <f>'[1]Лист2'!$G$26</f>
        <v>585.6</v>
      </c>
      <c r="Q156" s="59"/>
      <c r="R156" s="59"/>
      <c r="S156" s="60">
        <f t="shared" si="30"/>
        <v>0</v>
      </c>
      <c r="T156" s="61">
        <f t="shared" si="31"/>
        <v>1948.1</v>
      </c>
      <c r="U156" s="62">
        <f t="shared" si="32"/>
        <v>1948.1</v>
      </c>
      <c r="V156" s="62">
        <f t="shared" si="33"/>
        <v>1948.1</v>
      </c>
      <c r="W156" s="62">
        <f t="shared" si="34"/>
        <v>1948.1</v>
      </c>
      <c r="X156" s="62">
        <f t="shared" si="35"/>
        <v>1948.1</v>
      </c>
      <c r="Y156" s="63">
        <f t="shared" si="40"/>
        <v>39</v>
      </c>
      <c r="Z156" s="64">
        <f t="shared" si="43"/>
        <v>39</v>
      </c>
      <c r="AA156" s="65"/>
      <c r="AB156" s="65"/>
      <c r="AC156" s="326">
        <v>78</v>
      </c>
      <c r="AD156" s="45">
        <v>86</v>
      </c>
      <c r="AE156" s="65"/>
      <c r="AF156" s="66"/>
      <c r="AG156" s="66"/>
      <c r="AH156" s="66"/>
      <c r="AI156" s="66"/>
      <c r="AJ156" s="66"/>
      <c r="AK156" s="67">
        <v>1984</v>
      </c>
      <c r="AL156" s="49">
        <f t="shared" si="41"/>
        <v>2148.8</v>
      </c>
      <c r="AM156" s="68">
        <v>200.7</v>
      </c>
      <c r="AN156" s="68"/>
      <c r="AO156" s="68"/>
      <c r="AP156" s="50">
        <f t="shared" si="42"/>
        <v>0</v>
      </c>
      <c r="AQ156" s="22">
        <v>7557</v>
      </c>
      <c r="AR156" s="263">
        <v>371</v>
      </c>
      <c r="AS156" s="264">
        <f t="shared" si="37"/>
        <v>83.46</v>
      </c>
      <c r="AU156" s="25"/>
      <c r="AV156" s="51"/>
    </row>
    <row r="157" spans="1:48" ht="13.5" thickBot="1">
      <c r="A157" s="26">
        <v>144</v>
      </c>
      <c r="B157" s="265" t="s">
        <v>136</v>
      </c>
      <c r="C157" s="53" t="s">
        <v>220</v>
      </c>
      <c r="D157" s="262">
        <v>1968.2</v>
      </c>
      <c r="E157" s="54">
        <v>221.1</v>
      </c>
      <c r="F157" s="29">
        <f t="shared" si="36"/>
        <v>1935</v>
      </c>
      <c r="G157" s="55"/>
      <c r="H157" s="22">
        <f t="shared" si="38"/>
        <v>1470.1</v>
      </c>
      <c r="I157" s="45">
        <f>'[1]Лист2'!$I$33+'[1]Лист2'!$N$33+'[1]Лист2'!$S$33</f>
        <v>29</v>
      </c>
      <c r="J157" s="45">
        <f>'[1]Лист2'!$L$33</f>
        <v>926.8</v>
      </c>
      <c r="K157" s="45">
        <f>'[1]Лист2'!$Q$33</f>
        <v>507.3</v>
      </c>
      <c r="L157" s="56">
        <f>'[1]Лист2'!$V$33</f>
        <v>0</v>
      </c>
      <c r="M157" s="57">
        <v>36</v>
      </c>
      <c r="N157" s="36">
        <f t="shared" si="39"/>
        <v>500.9</v>
      </c>
      <c r="O157" s="58">
        <f>'[1]Лист2'!$D$33</f>
        <v>10</v>
      </c>
      <c r="P157" s="59">
        <f>'[1]Лист2'!$G$33</f>
        <v>500.9</v>
      </c>
      <c r="Q157" s="59"/>
      <c r="R157" s="59"/>
      <c r="S157" s="60">
        <f t="shared" si="30"/>
        <v>0</v>
      </c>
      <c r="T157" s="61">
        <f t="shared" si="31"/>
        <v>1935</v>
      </c>
      <c r="U157" s="62">
        <f t="shared" si="32"/>
        <v>1935</v>
      </c>
      <c r="V157" s="62">
        <f t="shared" si="33"/>
        <v>1935</v>
      </c>
      <c r="W157" s="62">
        <f t="shared" si="34"/>
        <v>1935</v>
      </c>
      <c r="X157" s="62">
        <f t="shared" si="35"/>
        <v>1935</v>
      </c>
      <c r="Y157" s="63">
        <f t="shared" si="40"/>
        <v>39</v>
      </c>
      <c r="Z157" s="64">
        <f t="shared" si="43"/>
        <v>39</v>
      </c>
      <c r="AA157" s="65"/>
      <c r="AB157" s="65"/>
      <c r="AC157" s="326">
        <v>74</v>
      </c>
      <c r="AD157" s="45">
        <v>82</v>
      </c>
      <c r="AE157" s="65"/>
      <c r="AF157" s="66"/>
      <c r="AG157" s="66"/>
      <c r="AH157" s="66"/>
      <c r="AI157" s="66"/>
      <c r="AJ157" s="66"/>
      <c r="AK157" s="67">
        <v>1985</v>
      </c>
      <c r="AL157" s="49">
        <f t="shared" si="41"/>
        <v>2172</v>
      </c>
      <c r="AM157" s="68">
        <v>201</v>
      </c>
      <c r="AN157" s="68"/>
      <c r="AO157" s="68"/>
      <c r="AP157" s="50">
        <f t="shared" si="42"/>
        <v>36</v>
      </c>
      <c r="AQ157" s="22">
        <v>7588</v>
      </c>
      <c r="AR157" s="263">
        <v>299</v>
      </c>
      <c r="AS157" s="264">
        <f t="shared" si="37"/>
        <v>79.18</v>
      </c>
      <c r="AU157" s="25"/>
      <c r="AV157" s="51"/>
    </row>
    <row r="158" spans="1:48" ht="13.5" thickBot="1">
      <c r="A158" s="52">
        <v>145</v>
      </c>
      <c r="B158" s="265" t="s">
        <v>137</v>
      </c>
      <c r="C158" s="53" t="s">
        <v>220</v>
      </c>
      <c r="D158" s="262">
        <v>1805.2</v>
      </c>
      <c r="E158" s="54">
        <v>236.9</v>
      </c>
      <c r="F158" s="29">
        <f t="shared" si="36"/>
        <v>1815.9</v>
      </c>
      <c r="G158" s="55"/>
      <c r="H158" s="22">
        <f t="shared" si="38"/>
        <v>964.5</v>
      </c>
      <c r="I158" s="45">
        <f>'[1]Лист2'!$I$34+'[1]Лист2'!$N$34+'[1]Лист2'!$S$34</f>
        <v>22</v>
      </c>
      <c r="J158" s="45">
        <f>'[1]Лист2'!$L$34</f>
        <v>716.1</v>
      </c>
      <c r="K158" s="45">
        <f>'[1]Лист2'!$Q$34</f>
        <v>248.4</v>
      </c>
      <c r="L158" s="56">
        <f>'[1]Лист2'!$V$34</f>
        <v>0</v>
      </c>
      <c r="M158" s="57"/>
      <c r="N158" s="36">
        <f t="shared" si="39"/>
        <v>851.4</v>
      </c>
      <c r="O158" s="58">
        <f>'[1]Лист2'!$D$34</f>
        <v>17</v>
      </c>
      <c r="P158" s="59">
        <f>'[1]Лист2'!$G$34</f>
        <v>851.4</v>
      </c>
      <c r="Q158" s="59"/>
      <c r="R158" s="59"/>
      <c r="S158" s="60">
        <f t="shared" si="30"/>
        <v>0</v>
      </c>
      <c r="T158" s="61">
        <f t="shared" si="31"/>
        <v>1815.9</v>
      </c>
      <c r="U158" s="62">
        <f t="shared" si="32"/>
        <v>1815.9</v>
      </c>
      <c r="V158" s="62">
        <f t="shared" si="33"/>
        <v>1815.9</v>
      </c>
      <c r="W158" s="62">
        <f t="shared" si="34"/>
        <v>1815.9</v>
      </c>
      <c r="X158" s="62">
        <f t="shared" si="35"/>
        <v>1815.9</v>
      </c>
      <c r="Y158" s="63">
        <f t="shared" si="40"/>
        <v>39</v>
      </c>
      <c r="Z158" s="64">
        <f t="shared" si="43"/>
        <v>39</v>
      </c>
      <c r="AA158" s="65"/>
      <c r="AB158" s="65"/>
      <c r="AC158" s="326">
        <v>83</v>
      </c>
      <c r="AD158" s="45">
        <v>74</v>
      </c>
      <c r="AE158" s="65"/>
      <c r="AF158" s="66"/>
      <c r="AG158" s="66"/>
      <c r="AH158" s="66"/>
      <c r="AI158" s="66"/>
      <c r="AJ158" s="66"/>
      <c r="AK158" s="67">
        <v>1985</v>
      </c>
      <c r="AL158" s="49">
        <f t="shared" si="41"/>
        <v>2032.8</v>
      </c>
      <c r="AM158" s="68">
        <v>216.9</v>
      </c>
      <c r="AN158" s="68"/>
      <c r="AO158" s="68"/>
      <c r="AP158" s="50">
        <f t="shared" si="42"/>
        <v>0</v>
      </c>
      <c r="AQ158" s="22">
        <v>7091</v>
      </c>
      <c r="AR158" s="263">
        <v>362</v>
      </c>
      <c r="AS158" s="264">
        <f t="shared" si="37"/>
        <v>88.81</v>
      </c>
      <c r="AU158" s="25"/>
      <c r="AV158" s="51"/>
    </row>
    <row r="159" spans="1:48" ht="13.5" thickBot="1">
      <c r="A159" s="26">
        <v>146</v>
      </c>
      <c r="B159" s="265" t="s">
        <v>138</v>
      </c>
      <c r="C159" s="53" t="s">
        <v>220</v>
      </c>
      <c r="D159" s="262">
        <v>1905.9</v>
      </c>
      <c r="E159" s="54">
        <v>217.8</v>
      </c>
      <c r="F159" s="29">
        <f t="shared" si="36"/>
        <v>1904.7</v>
      </c>
      <c r="G159" s="55"/>
      <c r="H159" s="22">
        <f t="shared" si="38"/>
        <v>1204.4</v>
      </c>
      <c r="I159" s="45">
        <f>'[1]Лист2'!$I$14+'[1]Лист2'!$N$14+'[1]Лист2'!$S$14</f>
        <v>23</v>
      </c>
      <c r="J159" s="45">
        <f>'[1]Лист2'!$L$14</f>
        <v>840.7</v>
      </c>
      <c r="K159" s="45">
        <f>'[1]Лист2'!$Q$14</f>
        <v>363.7</v>
      </c>
      <c r="L159" s="56">
        <f>'[1]Лист2'!$V$14</f>
        <v>0</v>
      </c>
      <c r="M159" s="57"/>
      <c r="N159" s="36">
        <f t="shared" si="39"/>
        <v>700.3</v>
      </c>
      <c r="O159" s="58">
        <f>'[1]Лист2'!$D$14</f>
        <v>15</v>
      </c>
      <c r="P159" s="59">
        <f>'[1]Лист2'!$G$14</f>
        <v>700.3</v>
      </c>
      <c r="Q159" s="59"/>
      <c r="R159" s="59"/>
      <c r="S159" s="60">
        <f t="shared" si="30"/>
        <v>0</v>
      </c>
      <c r="T159" s="61">
        <f t="shared" si="31"/>
        <v>1904.7</v>
      </c>
      <c r="U159" s="62">
        <f t="shared" si="32"/>
        <v>1904.7</v>
      </c>
      <c r="V159" s="62">
        <f t="shared" si="33"/>
        <v>1904.7</v>
      </c>
      <c r="W159" s="62">
        <f t="shared" si="34"/>
        <v>1904.7</v>
      </c>
      <c r="X159" s="62">
        <f t="shared" si="35"/>
        <v>1904.7</v>
      </c>
      <c r="Y159" s="63">
        <f t="shared" si="40"/>
        <v>38</v>
      </c>
      <c r="Z159" s="64">
        <f t="shared" si="43"/>
        <v>38</v>
      </c>
      <c r="AA159" s="65"/>
      <c r="AB159" s="65"/>
      <c r="AC159" s="326">
        <v>87</v>
      </c>
      <c r="AD159" s="45">
        <v>79</v>
      </c>
      <c r="AE159" s="65"/>
      <c r="AF159" s="66"/>
      <c r="AG159" s="66"/>
      <c r="AH159" s="66"/>
      <c r="AI159" s="66"/>
      <c r="AJ159" s="66"/>
      <c r="AK159" s="67">
        <v>1988</v>
      </c>
      <c r="AL159" s="49">
        <f t="shared" si="41"/>
        <v>2103.3</v>
      </c>
      <c r="AM159" s="68">
        <v>198.6</v>
      </c>
      <c r="AN159" s="68"/>
      <c r="AO159" s="68"/>
      <c r="AP159" s="50">
        <f t="shared" si="42"/>
        <v>0</v>
      </c>
      <c r="AQ159" s="22">
        <v>7614</v>
      </c>
      <c r="AR159" s="263">
        <v>383.7</v>
      </c>
      <c r="AS159" s="264">
        <f t="shared" si="37"/>
        <v>93.09</v>
      </c>
      <c r="AU159" s="25"/>
      <c r="AV159" s="51"/>
    </row>
    <row r="160" spans="1:48" ht="13.5" thickBot="1">
      <c r="A160" s="26">
        <v>147</v>
      </c>
      <c r="B160" s="265" t="s">
        <v>139</v>
      </c>
      <c r="C160" s="53" t="s">
        <v>220</v>
      </c>
      <c r="D160" s="262">
        <v>1998.3</v>
      </c>
      <c r="E160" s="54">
        <v>235.3</v>
      </c>
      <c r="F160" s="29">
        <f t="shared" si="36"/>
        <v>1564</v>
      </c>
      <c r="G160" s="55"/>
      <c r="H160" s="22">
        <f t="shared" si="38"/>
        <v>964.5</v>
      </c>
      <c r="I160" s="45">
        <f>'[1]Лист2'!$I$18+'[1]Лист2'!$N$18+'[1]Лист2'!$S$18</f>
        <v>19</v>
      </c>
      <c r="J160" s="45">
        <f>'[1]Лист2'!$L$18</f>
        <v>655</v>
      </c>
      <c r="K160" s="45">
        <f>'[1]Лист2'!$Q$18</f>
        <v>236.9</v>
      </c>
      <c r="L160" s="56">
        <f>'[1]Лист2'!$V$18</f>
        <v>72.6</v>
      </c>
      <c r="M160" s="80"/>
      <c r="N160" s="36">
        <f t="shared" si="39"/>
        <v>1027.8</v>
      </c>
      <c r="O160" s="58">
        <f>'[1]Лист2'!$D$18</f>
        <v>13</v>
      </c>
      <c r="P160" s="59">
        <v>599.5</v>
      </c>
      <c r="Q160" s="59"/>
      <c r="R160" s="239">
        <v>428.3</v>
      </c>
      <c r="S160" s="60">
        <f t="shared" si="30"/>
        <v>428.3</v>
      </c>
      <c r="T160" s="61">
        <f t="shared" si="31"/>
        <v>1564</v>
      </c>
      <c r="U160" s="62">
        <f t="shared" si="32"/>
        <v>1564</v>
      </c>
      <c r="V160" s="62">
        <f t="shared" si="33"/>
        <v>1564</v>
      </c>
      <c r="W160" s="62">
        <f t="shared" si="34"/>
        <v>1564</v>
      </c>
      <c r="X160" s="62">
        <f t="shared" si="35"/>
        <v>1564</v>
      </c>
      <c r="Y160" s="63">
        <f t="shared" si="40"/>
        <v>32</v>
      </c>
      <c r="Z160" s="64">
        <f t="shared" si="43"/>
        <v>32</v>
      </c>
      <c r="AA160" s="65"/>
      <c r="AB160" s="65"/>
      <c r="AC160" s="326">
        <v>65</v>
      </c>
      <c r="AD160" s="45">
        <v>61</v>
      </c>
      <c r="AE160" s="65"/>
      <c r="AF160" s="66"/>
      <c r="AG160" s="66"/>
      <c r="AH160" s="66"/>
      <c r="AI160" s="66"/>
      <c r="AJ160" s="66"/>
      <c r="AK160" s="67">
        <v>1985</v>
      </c>
      <c r="AL160" s="49">
        <f t="shared" si="41"/>
        <v>2221.9</v>
      </c>
      <c r="AM160" s="68">
        <v>229.6</v>
      </c>
      <c r="AN160" s="68"/>
      <c r="AO160" s="68"/>
      <c r="AP160" s="50">
        <f t="shared" si="42"/>
        <v>428.3</v>
      </c>
      <c r="AQ160" s="22">
        <v>7871</v>
      </c>
      <c r="AR160" s="263">
        <v>227</v>
      </c>
      <c r="AS160" s="264">
        <f t="shared" si="37"/>
        <v>69.55</v>
      </c>
      <c r="AU160" s="25"/>
      <c r="AV160" s="51"/>
    </row>
    <row r="161" spans="1:48" ht="13.5" thickBot="1">
      <c r="A161" s="52">
        <v>148</v>
      </c>
      <c r="B161" s="265" t="s">
        <v>140</v>
      </c>
      <c r="C161" s="53" t="s">
        <v>220</v>
      </c>
      <c r="D161" s="262">
        <v>1945.5</v>
      </c>
      <c r="E161" s="54">
        <v>218.7</v>
      </c>
      <c r="F161" s="29">
        <f t="shared" si="36"/>
        <v>1932.3</v>
      </c>
      <c r="G161" s="55"/>
      <c r="H161" s="22">
        <f t="shared" si="38"/>
        <v>1159.4</v>
      </c>
      <c r="I161" s="45">
        <f>'[1]Лист2'!$I$16+'[1]Лист2'!$N$16+'[1]Лист2'!$S$16</f>
        <v>23</v>
      </c>
      <c r="J161" s="45">
        <f>'[1]Лист2'!$L$16</f>
        <v>501.4</v>
      </c>
      <c r="K161" s="45">
        <f>'[1]Лист2'!$Q$16</f>
        <v>513.6</v>
      </c>
      <c r="L161" s="56">
        <f>'[1]Лист2'!$V$16</f>
        <v>144.4</v>
      </c>
      <c r="M161" s="57"/>
      <c r="N161" s="36">
        <f t="shared" si="39"/>
        <v>787.2</v>
      </c>
      <c r="O161" s="58">
        <f>'[1]Лист2'!$D$16</f>
        <v>15</v>
      </c>
      <c r="P161" s="59">
        <f>'[1]Лист2'!$G$16</f>
        <v>772.9</v>
      </c>
      <c r="Q161" s="59"/>
      <c r="R161" s="79">
        <f>'[1]Лист2'!$X$16</f>
        <v>14.3</v>
      </c>
      <c r="S161" s="60">
        <f t="shared" si="30"/>
        <v>14.3</v>
      </c>
      <c r="T161" s="61">
        <f t="shared" si="31"/>
        <v>1932.3</v>
      </c>
      <c r="U161" s="62">
        <f t="shared" si="32"/>
        <v>1932.3</v>
      </c>
      <c r="V161" s="62">
        <f t="shared" si="33"/>
        <v>1932.3</v>
      </c>
      <c r="W161" s="62">
        <f t="shared" si="34"/>
        <v>1932.3</v>
      </c>
      <c r="X161" s="62">
        <f t="shared" si="35"/>
        <v>1932.3</v>
      </c>
      <c r="Y161" s="63">
        <f t="shared" si="40"/>
        <v>38</v>
      </c>
      <c r="Z161" s="64">
        <f t="shared" si="43"/>
        <v>38</v>
      </c>
      <c r="AA161" s="65"/>
      <c r="AB161" s="65"/>
      <c r="AC161" s="326">
        <v>108</v>
      </c>
      <c r="AD161" s="45">
        <v>103</v>
      </c>
      <c r="AE161" s="65"/>
      <c r="AF161" s="66"/>
      <c r="AG161" s="66"/>
      <c r="AH161" s="66"/>
      <c r="AI161" s="66"/>
      <c r="AJ161" s="66"/>
      <c r="AK161" s="67">
        <v>1987</v>
      </c>
      <c r="AL161" s="49">
        <f t="shared" si="41"/>
        <v>2149.6</v>
      </c>
      <c r="AM161" s="68">
        <v>203</v>
      </c>
      <c r="AN161" s="68"/>
      <c r="AO161" s="68"/>
      <c r="AP161" s="50">
        <f t="shared" si="42"/>
        <v>14.3</v>
      </c>
      <c r="AQ161" s="22">
        <v>7613</v>
      </c>
      <c r="AR161" s="263">
        <v>368.8</v>
      </c>
      <c r="AS161" s="264">
        <f t="shared" si="37"/>
        <v>115.56</v>
      </c>
      <c r="AU161" s="25"/>
      <c r="AV161" s="51"/>
    </row>
    <row r="162" spans="1:48" s="7" customFormat="1" ht="13.5" thickBot="1">
      <c r="A162" s="26">
        <v>149</v>
      </c>
      <c r="B162" s="265" t="s">
        <v>141</v>
      </c>
      <c r="C162" s="53" t="s">
        <v>220</v>
      </c>
      <c r="D162" s="262">
        <v>2425.5</v>
      </c>
      <c r="E162" s="54">
        <v>234</v>
      </c>
      <c r="F162" s="29">
        <f t="shared" si="36"/>
        <v>1558.4</v>
      </c>
      <c r="G162" s="55"/>
      <c r="H162" s="22">
        <f t="shared" si="38"/>
        <v>1696.9</v>
      </c>
      <c r="I162" s="45">
        <f>'[1]Лист2'!$I$17+'[1]Лист2'!$N$17+'[1]Лист2'!$S$17</f>
        <v>20</v>
      </c>
      <c r="J162" s="45">
        <f>'[1]Лист2'!$L$17</f>
        <v>433.5</v>
      </c>
      <c r="K162" s="45">
        <f>'[1]Лист2'!$Q$17</f>
        <v>447.8</v>
      </c>
      <c r="L162" s="56">
        <f>'[1]Лист2'!$V$17</f>
        <v>0</v>
      </c>
      <c r="M162" s="57">
        <v>815.6</v>
      </c>
      <c r="N162" s="36">
        <f t="shared" si="39"/>
        <v>677.1</v>
      </c>
      <c r="O162" s="58">
        <f>'[1]Лист2'!$D$17</f>
        <v>12</v>
      </c>
      <c r="P162" s="59">
        <f>'[1]Лист2'!$G$17</f>
        <v>604.7</v>
      </c>
      <c r="Q162" s="59">
        <v>72.4</v>
      </c>
      <c r="R162" s="59"/>
      <c r="S162" s="60">
        <f t="shared" si="30"/>
        <v>0</v>
      </c>
      <c r="T162" s="61">
        <f t="shared" si="31"/>
        <v>1558.4</v>
      </c>
      <c r="U162" s="62">
        <f t="shared" si="32"/>
        <v>1558.4</v>
      </c>
      <c r="V162" s="62">
        <f t="shared" si="33"/>
        <v>1558.4</v>
      </c>
      <c r="W162" s="62">
        <f t="shared" si="34"/>
        <v>1558.4</v>
      </c>
      <c r="X162" s="62">
        <f t="shared" si="35"/>
        <v>1558.4</v>
      </c>
      <c r="Y162" s="63">
        <f t="shared" si="40"/>
        <v>32</v>
      </c>
      <c r="Z162" s="64">
        <f t="shared" si="43"/>
        <v>32</v>
      </c>
      <c r="AA162" s="65"/>
      <c r="AB162" s="65"/>
      <c r="AC162" s="326">
        <v>77</v>
      </c>
      <c r="AD162" s="45">
        <v>70</v>
      </c>
      <c r="AE162" s="65"/>
      <c r="AF162" s="66"/>
      <c r="AG162" s="66"/>
      <c r="AH162" s="66"/>
      <c r="AI162" s="66"/>
      <c r="AJ162" s="66"/>
      <c r="AK162" s="67">
        <v>1986</v>
      </c>
      <c r="AL162" s="49">
        <f t="shared" si="41"/>
        <v>2587.7</v>
      </c>
      <c r="AM162" s="68">
        <v>213.7</v>
      </c>
      <c r="AN162" s="68"/>
      <c r="AO162" s="68"/>
      <c r="AP162" s="50">
        <f t="shared" si="42"/>
        <v>815.6</v>
      </c>
      <c r="AQ162" s="22">
        <v>9467</v>
      </c>
      <c r="AR162" s="263">
        <v>474</v>
      </c>
      <c r="AS162" s="264">
        <f t="shared" si="37"/>
        <v>82.39</v>
      </c>
      <c r="AU162" s="25"/>
      <c r="AV162" s="51"/>
    </row>
    <row r="163" spans="1:48" s="7" customFormat="1" ht="13.5" thickBot="1">
      <c r="A163" s="26">
        <v>150</v>
      </c>
      <c r="B163" s="265" t="s">
        <v>142</v>
      </c>
      <c r="C163" s="53" t="s">
        <v>221</v>
      </c>
      <c r="D163" s="262">
        <v>1237.6</v>
      </c>
      <c r="E163" s="54">
        <v>179</v>
      </c>
      <c r="F163" s="29">
        <f t="shared" si="36"/>
        <v>1240.8</v>
      </c>
      <c r="G163" s="70">
        <v>24.5</v>
      </c>
      <c r="H163" s="22">
        <f t="shared" si="38"/>
        <v>1204</v>
      </c>
      <c r="I163" s="45">
        <f>'[1]Лист2'!$I$12+'[1]Лист2'!$N$12+'[1]Лист2'!$S$12</f>
        <v>23</v>
      </c>
      <c r="J163" s="45">
        <f>'[1]Лист2'!$L$12</f>
        <v>977</v>
      </c>
      <c r="K163" s="45">
        <f>'[1]Лист2'!$Q$12</f>
        <v>150.2</v>
      </c>
      <c r="L163" s="56">
        <f>'[1]Лист2'!$V$12</f>
        <v>76.8</v>
      </c>
      <c r="M163" s="57"/>
      <c r="N163" s="36">
        <f t="shared" si="39"/>
        <v>36.8</v>
      </c>
      <c r="O163" s="58">
        <f>'[1]Лист2'!$D$12</f>
        <v>1</v>
      </c>
      <c r="P163" s="59">
        <f>'[1]Лист2'!$G$12</f>
        <v>36.8</v>
      </c>
      <c r="Q163" s="59"/>
      <c r="R163" s="59"/>
      <c r="S163" s="60">
        <f t="shared" si="30"/>
        <v>0</v>
      </c>
      <c r="T163" s="61">
        <f t="shared" si="31"/>
        <v>1240.8</v>
      </c>
      <c r="U163" s="62">
        <f t="shared" si="32"/>
        <v>1240.8</v>
      </c>
      <c r="V163" s="62">
        <f t="shared" si="33"/>
        <v>1240.8</v>
      </c>
      <c r="W163" s="62">
        <f t="shared" si="34"/>
        <v>1240.8</v>
      </c>
      <c r="X163" s="62">
        <f t="shared" si="35"/>
        <v>1240.8</v>
      </c>
      <c r="Y163" s="63">
        <f t="shared" si="40"/>
        <v>24</v>
      </c>
      <c r="Z163" s="64">
        <f t="shared" si="43"/>
        <v>24</v>
      </c>
      <c r="AA163" s="65"/>
      <c r="AB163" s="65"/>
      <c r="AC163" s="327">
        <v>46</v>
      </c>
      <c r="AD163" s="71">
        <v>49</v>
      </c>
      <c r="AE163" s="65"/>
      <c r="AF163" s="66"/>
      <c r="AG163" s="66"/>
      <c r="AH163" s="66"/>
      <c r="AI163" s="66"/>
      <c r="AJ163" s="66"/>
      <c r="AK163" s="67">
        <v>1989</v>
      </c>
      <c r="AL163" s="49">
        <f t="shared" si="41"/>
        <v>1444.4</v>
      </c>
      <c r="AM163" s="68">
        <v>203.6</v>
      </c>
      <c r="AN163" s="68"/>
      <c r="AO163" s="68"/>
      <c r="AP163" s="50">
        <f t="shared" si="42"/>
        <v>0</v>
      </c>
      <c r="AQ163" s="22">
        <v>5841</v>
      </c>
      <c r="AR163" s="263">
        <v>245</v>
      </c>
      <c r="AS163" s="264">
        <f t="shared" si="37"/>
        <v>49.22</v>
      </c>
      <c r="AU163" s="25"/>
      <c r="AV163" s="51"/>
    </row>
    <row r="164" spans="1:48" s="7" customFormat="1" ht="13.5" thickBot="1">
      <c r="A164" s="52">
        <v>151</v>
      </c>
      <c r="B164" s="265" t="s">
        <v>143</v>
      </c>
      <c r="C164" s="53" t="s">
        <v>220</v>
      </c>
      <c r="D164" s="262">
        <v>1922.4</v>
      </c>
      <c r="E164" s="54">
        <v>238.5</v>
      </c>
      <c r="F164" s="29">
        <f t="shared" si="36"/>
        <v>1924.6</v>
      </c>
      <c r="G164" s="55"/>
      <c r="H164" s="22">
        <f t="shared" si="38"/>
        <v>1382.9</v>
      </c>
      <c r="I164" s="45">
        <f>'[1]Лист2'!$I$13+'[1]Лист2'!$N$13+'[1]Лист2'!$S$13</f>
        <v>27</v>
      </c>
      <c r="J164" s="74">
        <f>'[1]Лист2'!$L$13</f>
        <v>1165.4</v>
      </c>
      <c r="K164" s="45">
        <f>'[1]Лист2'!$Q$13</f>
        <v>217.5</v>
      </c>
      <c r="L164" s="56">
        <f>'[1]Лист2'!$V$13</f>
        <v>0</v>
      </c>
      <c r="M164" s="57"/>
      <c r="N164" s="36">
        <f t="shared" si="39"/>
        <v>541.7</v>
      </c>
      <c r="O164" s="58">
        <f>'[1]Лист2'!$D$13</f>
        <v>11</v>
      </c>
      <c r="P164" s="59">
        <f>'[1]Лист2'!$G$13</f>
        <v>541.7</v>
      </c>
      <c r="Q164" s="59"/>
      <c r="R164" s="59"/>
      <c r="S164" s="60">
        <f t="shared" si="30"/>
        <v>0</v>
      </c>
      <c r="T164" s="61">
        <f t="shared" si="31"/>
        <v>1924.6</v>
      </c>
      <c r="U164" s="62">
        <f t="shared" si="32"/>
        <v>1924.6</v>
      </c>
      <c r="V164" s="62">
        <f t="shared" si="33"/>
        <v>1924.6</v>
      </c>
      <c r="W164" s="62">
        <f t="shared" si="34"/>
        <v>1924.6</v>
      </c>
      <c r="X164" s="62">
        <f t="shared" si="35"/>
        <v>1924.6</v>
      </c>
      <c r="Y164" s="63">
        <f t="shared" si="40"/>
        <v>38</v>
      </c>
      <c r="Z164" s="64">
        <f t="shared" si="43"/>
        <v>38</v>
      </c>
      <c r="AA164" s="65"/>
      <c r="AB164" s="65"/>
      <c r="AC164" s="326">
        <v>90</v>
      </c>
      <c r="AD164" s="45">
        <v>87</v>
      </c>
      <c r="AE164" s="65"/>
      <c r="AF164" s="66"/>
      <c r="AG164" s="66"/>
      <c r="AH164" s="66"/>
      <c r="AI164" s="66"/>
      <c r="AJ164" s="66"/>
      <c r="AK164" s="67">
        <v>1984</v>
      </c>
      <c r="AL164" s="49">
        <f t="shared" si="41"/>
        <v>2154.8</v>
      </c>
      <c r="AM164" s="68">
        <v>230.2</v>
      </c>
      <c r="AN164" s="68"/>
      <c r="AO164" s="68"/>
      <c r="AP164" s="50">
        <f t="shared" si="42"/>
        <v>0</v>
      </c>
      <c r="AQ164" s="22">
        <v>7588</v>
      </c>
      <c r="AR164" s="263">
        <v>698</v>
      </c>
      <c r="AS164" s="264">
        <f t="shared" si="37"/>
        <v>96.3</v>
      </c>
      <c r="AU164" s="25"/>
      <c r="AV164" s="51"/>
    </row>
    <row r="165" spans="1:48" s="7" customFormat="1" ht="13.5" thickBot="1">
      <c r="A165" s="26">
        <v>152</v>
      </c>
      <c r="B165" s="265" t="s">
        <v>144</v>
      </c>
      <c r="C165" s="53" t="s">
        <v>220</v>
      </c>
      <c r="D165" s="262">
        <v>1915.7</v>
      </c>
      <c r="E165" s="54">
        <v>250.2</v>
      </c>
      <c r="F165" s="29">
        <f t="shared" si="36"/>
        <v>1914.4</v>
      </c>
      <c r="G165" s="55"/>
      <c r="H165" s="22">
        <f t="shared" si="38"/>
        <v>1153.8</v>
      </c>
      <c r="I165" s="45">
        <f>'[1]Лист2'!$I$11+'[1]Лист2'!$N$11+'[1]Лист2'!$S$11</f>
        <v>23</v>
      </c>
      <c r="J165" s="45">
        <f>'[1]Лист2'!$L$11</f>
        <v>744</v>
      </c>
      <c r="K165" s="45">
        <f>'[1]Лист2'!$Q$11</f>
        <v>409.8</v>
      </c>
      <c r="L165" s="56">
        <f>'[1]Лист2'!$V$11</f>
        <v>0</v>
      </c>
      <c r="M165" s="57"/>
      <c r="N165" s="36">
        <f t="shared" si="39"/>
        <v>760.6</v>
      </c>
      <c r="O165" s="58">
        <f>'[1]Лист2'!$D$11</f>
        <v>15</v>
      </c>
      <c r="P165" s="59">
        <f>'[1]Лист2'!$G$11</f>
        <v>760.6</v>
      </c>
      <c r="Q165" s="59"/>
      <c r="R165" s="59"/>
      <c r="S165" s="60">
        <f t="shared" si="30"/>
        <v>0</v>
      </c>
      <c r="T165" s="61">
        <f t="shared" si="31"/>
        <v>1914.4</v>
      </c>
      <c r="U165" s="62">
        <f t="shared" si="32"/>
        <v>1914.4</v>
      </c>
      <c r="V165" s="62">
        <f t="shared" si="33"/>
        <v>1914.4</v>
      </c>
      <c r="W165" s="62">
        <f t="shared" si="34"/>
        <v>1914.4</v>
      </c>
      <c r="X165" s="62">
        <f t="shared" si="35"/>
        <v>1914.4</v>
      </c>
      <c r="Y165" s="63">
        <f t="shared" si="40"/>
        <v>38</v>
      </c>
      <c r="Z165" s="64">
        <f t="shared" si="43"/>
        <v>38</v>
      </c>
      <c r="AA165" s="65"/>
      <c r="AB165" s="65"/>
      <c r="AC165" s="326">
        <v>81</v>
      </c>
      <c r="AD165" s="45">
        <v>73</v>
      </c>
      <c r="AE165" s="65"/>
      <c r="AF165" s="66"/>
      <c r="AG165" s="66"/>
      <c r="AH165" s="66"/>
      <c r="AI165" s="66"/>
      <c r="AJ165" s="66"/>
      <c r="AK165" s="67">
        <v>1984</v>
      </c>
      <c r="AL165" s="49">
        <f t="shared" si="41"/>
        <v>2144.2</v>
      </c>
      <c r="AM165" s="68">
        <v>229.8</v>
      </c>
      <c r="AN165" s="68"/>
      <c r="AO165" s="68"/>
      <c r="AP165" s="50">
        <f t="shared" si="42"/>
        <v>0</v>
      </c>
      <c r="AQ165" s="22">
        <v>7579</v>
      </c>
      <c r="AR165" s="263">
        <v>737.4</v>
      </c>
      <c r="AS165" s="264">
        <f t="shared" si="37"/>
        <v>86.67</v>
      </c>
      <c r="AU165" s="25"/>
      <c r="AV165" s="51"/>
    </row>
    <row r="166" spans="1:48" s="7" customFormat="1" ht="13.5" thickBot="1">
      <c r="A166" s="26">
        <v>153</v>
      </c>
      <c r="B166" s="265" t="s">
        <v>145</v>
      </c>
      <c r="C166" s="53" t="s">
        <v>267</v>
      </c>
      <c r="D166" s="262">
        <v>3747.7</v>
      </c>
      <c r="E166" s="54">
        <v>394.5</v>
      </c>
      <c r="F166" s="29">
        <f t="shared" si="36"/>
        <v>3238</v>
      </c>
      <c r="G166" s="55">
        <v>42</v>
      </c>
      <c r="H166" s="22">
        <f t="shared" si="38"/>
        <v>2591</v>
      </c>
      <c r="I166" s="45">
        <f>'[2]Сводная'!$I$28+'[2]Сводная'!$N$28+'[2]Сводная'!$S$28</f>
        <v>41</v>
      </c>
      <c r="J166" s="45">
        <v>1647.9</v>
      </c>
      <c r="K166" s="45">
        <f>'[2]Сводная'!$Q$28</f>
        <v>884.1</v>
      </c>
      <c r="L166" s="56">
        <f>'[2]Сводная'!$V$28</f>
        <v>59</v>
      </c>
      <c r="M166" s="57"/>
      <c r="N166" s="36">
        <f t="shared" si="39"/>
        <v>1150.9</v>
      </c>
      <c r="O166" s="58">
        <f>'[2]Сводная'!$D$28</f>
        <v>11</v>
      </c>
      <c r="P166" s="59">
        <f>'[2]Сводная'!$G$28</f>
        <v>647</v>
      </c>
      <c r="Q166" s="59"/>
      <c r="R166" s="59">
        <f>'[2]Сводная'!$X$28</f>
        <v>503.9</v>
      </c>
      <c r="S166" s="60">
        <f t="shared" si="30"/>
        <v>503.9</v>
      </c>
      <c r="T166" s="61">
        <f t="shared" si="31"/>
        <v>3238</v>
      </c>
      <c r="U166" s="62">
        <f t="shared" si="32"/>
        <v>3238</v>
      </c>
      <c r="V166" s="62">
        <f t="shared" si="33"/>
        <v>3238</v>
      </c>
      <c r="W166" s="62">
        <f t="shared" si="34"/>
        <v>3238</v>
      </c>
      <c r="X166" s="62">
        <f t="shared" si="35"/>
        <v>3238</v>
      </c>
      <c r="Y166" s="63">
        <f t="shared" si="40"/>
        <v>52</v>
      </c>
      <c r="Z166" s="64">
        <f t="shared" si="43"/>
        <v>52</v>
      </c>
      <c r="AA166" s="65"/>
      <c r="AB166" s="65"/>
      <c r="AC166" s="326">
        <v>148</v>
      </c>
      <c r="AD166" s="45">
        <v>141</v>
      </c>
      <c r="AE166" s="65"/>
      <c r="AF166" s="66"/>
      <c r="AG166" s="66"/>
      <c r="AH166" s="66"/>
      <c r="AI166" s="66"/>
      <c r="AJ166" s="66"/>
      <c r="AK166" s="67">
        <v>1990</v>
      </c>
      <c r="AL166" s="49">
        <f t="shared" si="41"/>
        <v>4101.5</v>
      </c>
      <c r="AM166" s="68">
        <v>359.6</v>
      </c>
      <c r="AN166" s="68"/>
      <c r="AO166" s="68"/>
      <c r="AP166" s="50">
        <f t="shared" si="42"/>
        <v>503.9</v>
      </c>
      <c r="AQ166" s="22">
        <v>14810</v>
      </c>
      <c r="AR166" s="263">
        <v>1396</v>
      </c>
      <c r="AS166" s="264">
        <f t="shared" si="37"/>
        <v>158.36</v>
      </c>
      <c r="AU166" s="25"/>
      <c r="AV166" s="51"/>
    </row>
    <row r="167" spans="1:48" s="7" customFormat="1" ht="13.5" thickBot="1">
      <c r="A167" s="26">
        <v>154</v>
      </c>
      <c r="B167" s="265" t="s">
        <v>146</v>
      </c>
      <c r="C167" s="53" t="s">
        <v>221</v>
      </c>
      <c r="D167" s="262">
        <v>2097.7</v>
      </c>
      <c r="E167" s="54">
        <v>263.1</v>
      </c>
      <c r="F167" s="29">
        <f t="shared" si="36"/>
        <v>1865.7</v>
      </c>
      <c r="G167" s="55"/>
      <c r="H167" s="22">
        <f t="shared" si="38"/>
        <v>1187</v>
      </c>
      <c r="I167" s="45">
        <f>'[2]Сводная'!$I$25+'[2]Сводная'!$N$25+'[2]Сводная'!$S$25</f>
        <v>21</v>
      </c>
      <c r="J167" s="45">
        <f>'[2]Сводная'!$L$25</f>
        <v>703.3</v>
      </c>
      <c r="K167" s="45">
        <f>'[2]Сводная'!$Q$25</f>
        <v>329.4</v>
      </c>
      <c r="L167" s="56">
        <f>'[2]Сводная'!$V$25</f>
        <v>154.3</v>
      </c>
      <c r="M167" s="57"/>
      <c r="N167" s="36">
        <f t="shared" si="39"/>
        <v>911</v>
      </c>
      <c r="O167" s="58">
        <f>'[2]Сводная'!$D$25</f>
        <v>13</v>
      </c>
      <c r="P167" s="59">
        <f>'[2]Сводная'!$G$25</f>
        <v>678.7</v>
      </c>
      <c r="Q167" s="59"/>
      <c r="R167" s="59">
        <f>'[2]Сводная'!$X$25</f>
        <v>232.3</v>
      </c>
      <c r="S167" s="60">
        <f t="shared" si="30"/>
        <v>232.3</v>
      </c>
      <c r="T167" s="61">
        <f t="shared" si="31"/>
        <v>1865.7</v>
      </c>
      <c r="U167" s="62">
        <f t="shared" si="32"/>
        <v>1865.7</v>
      </c>
      <c r="V167" s="62">
        <f t="shared" si="33"/>
        <v>1865.7</v>
      </c>
      <c r="W167" s="62">
        <f t="shared" si="34"/>
        <v>1865.7</v>
      </c>
      <c r="X167" s="62">
        <f t="shared" si="35"/>
        <v>1865.7</v>
      </c>
      <c r="Y167" s="63">
        <f t="shared" si="40"/>
        <v>34</v>
      </c>
      <c r="Z167" s="64">
        <f t="shared" si="43"/>
        <v>34</v>
      </c>
      <c r="AA167" s="65"/>
      <c r="AB167" s="65"/>
      <c r="AC167" s="326">
        <v>72</v>
      </c>
      <c r="AD167" s="45">
        <v>85</v>
      </c>
      <c r="AE167" s="65"/>
      <c r="AF167" s="66"/>
      <c r="AG167" s="66"/>
      <c r="AH167" s="66"/>
      <c r="AI167" s="66"/>
      <c r="AJ167" s="66"/>
      <c r="AK167" s="67">
        <v>1988</v>
      </c>
      <c r="AL167" s="49">
        <f t="shared" si="41"/>
        <v>2337.1</v>
      </c>
      <c r="AM167" s="68">
        <v>239.1</v>
      </c>
      <c r="AN167" s="68"/>
      <c r="AO167" s="68"/>
      <c r="AP167" s="50">
        <f t="shared" si="42"/>
        <v>232.3</v>
      </c>
      <c r="AQ167" s="22">
        <v>8339</v>
      </c>
      <c r="AR167" s="263">
        <v>3612</v>
      </c>
      <c r="AS167" s="264">
        <f t="shared" si="37"/>
        <v>77.04</v>
      </c>
      <c r="AU167" s="25"/>
      <c r="AV167" s="51"/>
    </row>
    <row r="168" spans="1:48" s="7" customFormat="1" ht="14.25" customHeight="1" thickBot="1">
      <c r="A168" s="52">
        <v>155</v>
      </c>
      <c r="B168" s="265" t="s">
        <v>147</v>
      </c>
      <c r="C168" s="53" t="s">
        <v>220</v>
      </c>
      <c r="D168" s="262">
        <v>1966.8</v>
      </c>
      <c r="E168" s="54">
        <v>231.9</v>
      </c>
      <c r="F168" s="29">
        <f t="shared" si="36"/>
        <v>1597.8</v>
      </c>
      <c r="G168" s="55"/>
      <c r="H168" s="22">
        <f t="shared" si="38"/>
        <v>931.1</v>
      </c>
      <c r="I168" s="45">
        <f>'[2]Сводная'!$I$26+'[2]Сводная'!$N$26+'[2]Сводная'!$S$26</f>
        <v>18</v>
      </c>
      <c r="J168" s="45">
        <f>'[2]Сводная'!$L$26</f>
        <v>324.3</v>
      </c>
      <c r="K168" s="45">
        <f>'[2]Сводная'!$Q$26</f>
        <v>606.8</v>
      </c>
      <c r="L168" s="56">
        <f>'[2]Сводная'!$V$26</f>
        <v>0</v>
      </c>
      <c r="M168" s="57"/>
      <c r="N168" s="36">
        <f t="shared" si="39"/>
        <v>1064.6</v>
      </c>
      <c r="O168" s="58">
        <f>'[2]Сводная'!$D$26</f>
        <v>14</v>
      </c>
      <c r="P168" s="59">
        <v>666.7</v>
      </c>
      <c r="Q168" s="59"/>
      <c r="R168" s="237">
        <v>397.9</v>
      </c>
      <c r="S168" s="60">
        <f t="shared" si="30"/>
        <v>397.9</v>
      </c>
      <c r="T168" s="61">
        <f t="shared" si="31"/>
        <v>1597.8</v>
      </c>
      <c r="U168" s="62">
        <f t="shared" si="32"/>
        <v>1597.8</v>
      </c>
      <c r="V168" s="62">
        <f t="shared" si="33"/>
        <v>1597.8</v>
      </c>
      <c r="W168" s="62">
        <f t="shared" si="34"/>
        <v>1597.8</v>
      </c>
      <c r="X168" s="62">
        <f t="shared" si="35"/>
        <v>1597.8</v>
      </c>
      <c r="Y168" s="63">
        <f t="shared" si="40"/>
        <v>32</v>
      </c>
      <c r="Z168" s="64">
        <f t="shared" si="43"/>
        <v>32</v>
      </c>
      <c r="AA168" s="65"/>
      <c r="AB168" s="65"/>
      <c r="AC168" s="326">
        <v>80</v>
      </c>
      <c r="AD168" s="45">
        <v>82</v>
      </c>
      <c r="AE168" s="65"/>
      <c r="AF168" s="66"/>
      <c r="AG168" s="66"/>
      <c r="AH168" s="66"/>
      <c r="AI168" s="66"/>
      <c r="AJ168" s="66"/>
      <c r="AK168" s="67">
        <v>1985</v>
      </c>
      <c r="AL168" s="49">
        <f t="shared" si="41"/>
        <v>2198.7</v>
      </c>
      <c r="AM168" s="68">
        <v>203</v>
      </c>
      <c r="AN168" s="68"/>
      <c r="AO168" s="68"/>
      <c r="AP168" s="50">
        <f t="shared" si="42"/>
        <v>397.9</v>
      </c>
      <c r="AQ168" s="22">
        <v>7548</v>
      </c>
      <c r="AR168" s="263">
        <v>1415</v>
      </c>
      <c r="AS168" s="264">
        <f t="shared" si="37"/>
        <v>85.6</v>
      </c>
      <c r="AU168" s="25"/>
      <c r="AV168" s="51"/>
    </row>
    <row r="169" spans="1:48" s="7" customFormat="1" ht="13.5" thickBot="1">
      <c r="A169" s="26">
        <v>156</v>
      </c>
      <c r="B169" s="265" t="s">
        <v>148</v>
      </c>
      <c r="C169" s="53" t="s">
        <v>267</v>
      </c>
      <c r="D169" s="262">
        <v>2151.6</v>
      </c>
      <c r="E169" s="84">
        <v>264.5</v>
      </c>
      <c r="F169" s="29">
        <f t="shared" si="36"/>
        <v>813.2</v>
      </c>
      <c r="G169" s="55">
        <v>54.5</v>
      </c>
      <c r="H169" s="22">
        <f t="shared" si="38"/>
        <v>1781.5</v>
      </c>
      <c r="I169" s="45">
        <f>'[2]Сводная'!$I$27+'[2]Сводная'!$N$27+'[2]Сводная'!$S$27</f>
        <v>8</v>
      </c>
      <c r="J169" s="45">
        <f>'[2]Сводная'!$L$27</f>
        <v>213.2</v>
      </c>
      <c r="K169" s="45">
        <f>'[2]Сводная'!$Q$27</f>
        <v>113.6</v>
      </c>
      <c r="L169" s="56">
        <f>'[2]Сводная'!$V$27</f>
        <v>136.4</v>
      </c>
      <c r="M169" s="57">
        <f>'[2]Сводная'!$X$27</f>
        <v>1318.3</v>
      </c>
      <c r="N169" s="36">
        <f t="shared" si="39"/>
        <v>350</v>
      </c>
      <c r="O169" s="58">
        <f>'[2]Сводная'!$D$27</f>
        <v>7</v>
      </c>
      <c r="P169" s="59">
        <f>'[2]Сводная'!$G$27</f>
        <v>350</v>
      </c>
      <c r="Q169" s="59"/>
      <c r="R169" s="80"/>
      <c r="S169" s="60">
        <f t="shared" si="30"/>
        <v>0</v>
      </c>
      <c r="T169" s="61">
        <f t="shared" si="31"/>
        <v>813.2</v>
      </c>
      <c r="U169" s="62">
        <f t="shared" si="32"/>
        <v>813.2</v>
      </c>
      <c r="V169" s="62">
        <f t="shared" si="33"/>
        <v>813.2</v>
      </c>
      <c r="W169" s="62">
        <f t="shared" si="34"/>
        <v>813.2</v>
      </c>
      <c r="X169" s="62">
        <f t="shared" si="35"/>
        <v>813.2</v>
      </c>
      <c r="Y169" s="63">
        <f t="shared" si="40"/>
        <v>15</v>
      </c>
      <c r="Z169" s="64">
        <f t="shared" si="43"/>
        <v>15</v>
      </c>
      <c r="AA169" s="85"/>
      <c r="AB169" s="85"/>
      <c r="AC169" s="326">
        <v>21</v>
      </c>
      <c r="AD169" s="45">
        <v>22</v>
      </c>
      <c r="AE169" s="85"/>
      <c r="AF169" s="86"/>
      <c r="AG169" s="86"/>
      <c r="AH169" s="86"/>
      <c r="AI169" s="86"/>
      <c r="AJ169" s="66"/>
      <c r="AK169" s="67">
        <v>1998</v>
      </c>
      <c r="AL169" s="49">
        <f t="shared" si="41"/>
        <v>2372.8</v>
      </c>
      <c r="AM169" s="68">
        <v>241.3</v>
      </c>
      <c r="AN169" s="68"/>
      <c r="AO169" s="68"/>
      <c r="AP169" s="50">
        <f t="shared" si="42"/>
        <v>1318.3</v>
      </c>
      <c r="AQ169" s="22">
        <v>7548</v>
      </c>
      <c r="AR169" s="263">
        <v>1371</v>
      </c>
      <c r="AS169" s="264">
        <f t="shared" si="37"/>
        <v>22.47</v>
      </c>
      <c r="AU169" s="25"/>
      <c r="AV169" s="51"/>
    </row>
    <row r="170" spans="1:48" s="7" customFormat="1" ht="13.5" thickBot="1">
      <c r="A170" s="26">
        <v>157</v>
      </c>
      <c r="B170" s="268" t="s">
        <v>149</v>
      </c>
      <c r="C170" s="53" t="s">
        <v>267</v>
      </c>
      <c r="D170" s="262">
        <v>2171.9</v>
      </c>
      <c r="E170" s="54">
        <v>480.9</v>
      </c>
      <c r="F170" s="29">
        <f t="shared" si="36"/>
        <v>2349.4</v>
      </c>
      <c r="G170" s="55">
        <v>85.5</v>
      </c>
      <c r="H170" s="31">
        <f t="shared" si="38"/>
        <v>0</v>
      </c>
      <c r="I170" s="45">
        <v>0</v>
      </c>
      <c r="J170" s="45"/>
      <c r="K170" s="45"/>
      <c r="L170" s="56"/>
      <c r="M170" s="57"/>
      <c r="N170" s="36">
        <f t="shared" si="39"/>
        <v>2349.4</v>
      </c>
      <c r="O170" s="87">
        <v>45</v>
      </c>
      <c r="P170" s="88">
        <v>2349.4</v>
      </c>
      <c r="Q170" s="59"/>
      <c r="R170" s="80"/>
      <c r="S170" s="60">
        <f t="shared" si="30"/>
        <v>0</v>
      </c>
      <c r="T170" s="88">
        <v>2349.4</v>
      </c>
      <c r="U170" s="88">
        <v>2349.4</v>
      </c>
      <c r="V170" s="88">
        <v>2349.4</v>
      </c>
      <c r="W170" s="88">
        <v>2349.4</v>
      </c>
      <c r="X170" s="88">
        <v>2349.4</v>
      </c>
      <c r="Y170" s="89">
        <v>45</v>
      </c>
      <c r="Z170" s="90">
        <v>45</v>
      </c>
      <c r="AA170" s="85"/>
      <c r="AB170" s="85"/>
      <c r="AC170" s="326">
        <v>130</v>
      </c>
      <c r="AD170" s="45">
        <v>148</v>
      </c>
      <c r="AE170" s="85"/>
      <c r="AF170" s="86"/>
      <c r="AG170" s="86"/>
      <c r="AH170" s="86"/>
      <c r="AI170" s="65"/>
      <c r="AJ170" s="66"/>
      <c r="AK170" s="67">
        <v>2005</v>
      </c>
      <c r="AL170" s="49"/>
      <c r="AM170" s="68">
        <v>480.9</v>
      </c>
      <c r="AN170" s="68"/>
      <c r="AO170" s="68"/>
      <c r="AP170" s="50">
        <f t="shared" si="42"/>
        <v>0</v>
      </c>
      <c r="AQ170" s="22"/>
      <c r="AR170" s="263">
        <v>383.4</v>
      </c>
      <c r="AS170" s="264">
        <f t="shared" si="37"/>
        <v>139.1</v>
      </c>
      <c r="AU170" s="25"/>
      <c r="AV170" s="51"/>
    </row>
    <row r="171" spans="1:48" s="7" customFormat="1" ht="13.5" thickBot="1">
      <c r="A171" s="52">
        <v>158</v>
      </c>
      <c r="B171" s="268" t="s">
        <v>150</v>
      </c>
      <c r="C171" s="53" t="s">
        <v>267</v>
      </c>
      <c r="D171" s="262">
        <v>2155.6</v>
      </c>
      <c r="E171" s="54">
        <v>473.9</v>
      </c>
      <c r="F171" s="29">
        <f t="shared" si="36"/>
        <v>2366.3</v>
      </c>
      <c r="G171" s="55">
        <v>85.5</v>
      </c>
      <c r="H171" s="31">
        <f t="shared" si="38"/>
        <v>0</v>
      </c>
      <c r="I171" s="45">
        <v>0</v>
      </c>
      <c r="J171" s="45"/>
      <c r="K171" s="45"/>
      <c r="L171" s="56"/>
      <c r="M171" s="57"/>
      <c r="N171" s="36">
        <f t="shared" si="39"/>
        <v>2366.3</v>
      </c>
      <c r="O171" s="87">
        <v>53</v>
      </c>
      <c r="P171" s="88">
        <v>2366.3</v>
      </c>
      <c r="Q171" s="59"/>
      <c r="R171" s="80"/>
      <c r="S171" s="60">
        <f t="shared" si="30"/>
        <v>0</v>
      </c>
      <c r="T171" s="88">
        <v>2177.9</v>
      </c>
      <c r="U171" s="88">
        <v>2177.9</v>
      </c>
      <c r="V171" s="88">
        <v>2177.9</v>
      </c>
      <c r="W171" s="88">
        <v>2177.9</v>
      </c>
      <c r="X171" s="88">
        <v>2177.9</v>
      </c>
      <c r="Y171" s="89">
        <v>53</v>
      </c>
      <c r="Z171" s="90">
        <v>53</v>
      </c>
      <c r="AA171" s="85"/>
      <c r="AB171" s="85"/>
      <c r="AC171" s="326">
        <v>120</v>
      </c>
      <c r="AD171" s="73">
        <v>139</v>
      </c>
      <c r="AE171" s="85"/>
      <c r="AF171" s="86"/>
      <c r="AG171" s="86"/>
      <c r="AH171" s="86"/>
      <c r="AI171" s="65"/>
      <c r="AJ171" s="66"/>
      <c r="AK171" s="67">
        <v>2004</v>
      </c>
      <c r="AL171" s="49">
        <v>2925.7</v>
      </c>
      <c r="AM171" s="68">
        <v>473.9</v>
      </c>
      <c r="AN171" s="68"/>
      <c r="AO171" s="68"/>
      <c r="AP171" s="50">
        <f t="shared" si="42"/>
        <v>0</v>
      </c>
      <c r="AQ171" s="22"/>
      <c r="AR171" s="263">
        <v>383.4</v>
      </c>
      <c r="AS171" s="264">
        <f t="shared" si="37"/>
        <v>128.4</v>
      </c>
      <c r="AU171" s="25"/>
      <c r="AV171" s="51"/>
    </row>
    <row r="172" spans="1:48" s="7" customFormat="1" ht="13.5" thickBot="1">
      <c r="A172" s="26">
        <v>159</v>
      </c>
      <c r="B172" s="268" t="s">
        <v>151</v>
      </c>
      <c r="C172" s="91" t="s">
        <v>220</v>
      </c>
      <c r="D172" s="262">
        <v>1926.3</v>
      </c>
      <c r="E172" s="92">
        <v>255.6</v>
      </c>
      <c r="F172" s="29">
        <f t="shared" si="36"/>
        <v>1938.3</v>
      </c>
      <c r="G172" s="55"/>
      <c r="H172" s="22">
        <f t="shared" si="38"/>
        <v>512</v>
      </c>
      <c r="I172" s="45">
        <f>'[1]Лист2'!$I$42+'[1]Лист2'!$N$42+'[1]Лист2'!$S$42</f>
        <v>10</v>
      </c>
      <c r="J172" s="45">
        <f>'[1]Лист2'!$L$42</f>
        <v>144.7</v>
      </c>
      <c r="K172" s="45">
        <f>'[1]Лист2'!$Q$42</f>
        <v>367.3</v>
      </c>
      <c r="L172" s="56">
        <f>'[1]Лист2'!$V$42</f>
        <v>0</v>
      </c>
      <c r="M172" s="57"/>
      <c r="N172" s="36">
        <f t="shared" si="39"/>
        <v>1426.3</v>
      </c>
      <c r="O172" s="58">
        <f>'[1]Лист2'!$D$42</f>
        <v>28</v>
      </c>
      <c r="P172" s="59">
        <f>'[1]Лист2'!$G$42</f>
        <v>1426.3</v>
      </c>
      <c r="Q172" s="59"/>
      <c r="R172" s="80"/>
      <c r="S172" s="60">
        <f t="shared" si="30"/>
        <v>0</v>
      </c>
      <c r="T172" s="61">
        <f t="shared" si="31"/>
        <v>1938.3</v>
      </c>
      <c r="U172" s="62">
        <f t="shared" si="32"/>
        <v>1938.3</v>
      </c>
      <c r="V172" s="62">
        <f t="shared" si="33"/>
        <v>1938.3</v>
      </c>
      <c r="W172" s="62">
        <f t="shared" si="34"/>
        <v>1938.3</v>
      </c>
      <c r="X172" s="62">
        <f t="shared" si="35"/>
        <v>1938.3</v>
      </c>
      <c r="Y172" s="89">
        <f t="shared" si="40"/>
        <v>38</v>
      </c>
      <c r="Z172" s="64">
        <f t="shared" si="43"/>
        <v>38</v>
      </c>
      <c r="AA172" s="65"/>
      <c r="AB172" s="65"/>
      <c r="AC172" s="328">
        <v>118</v>
      </c>
      <c r="AD172" s="93">
        <v>118</v>
      </c>
      <c r="AE172" s="65"/>
      <c r="AF172" s="66"/>
      <c r="AG172" s="66"/>
      <c r="AH172" s="66"/>
      <c r="AI172" s="66"/>
      <c r="AJ172" s="66"/>
      <c r="AK172" s="67">
        <v>1978</v>
      </c>
      <c r="AL172" s="49">
        <f t="shared" si="41"/>
        <v>2173.3</v>
      </c>
      <c r="AM172" s="68">
        <v>235</v>
      </c>
      <c r="AN172" s="68"/>
      <c r="AO172" s="68"/>
      <c r="AP172" s="50">
        <f t="shared" si="42"/>
        <v>0</v>
      </c>
      <c r="AQ172" s="22">
        <v>7771</v>
      </c>
      <c r="AR172" s="263">
        <v>679</v>
      </c>
      <c r="AS172" s="264">
        <f t="shared" si="37"/>
        <v>126.26</v>
      </c>
      <c r="AU172" s="25"/>
      <c r="AV172" s="51"/>
    </row>
    <row r="173" spans="1:152" s="115" customFormat="1" ht="13.5" thickBot="1">
      <c r="A173" s="26">
        <v>160</v>
      </c>
      <c r="B173" s="269" t="s">
        <v>152</v>
      </c>
      <c r="C173" s="94" t="s">
        <v>220</v>
      </c>
      <c r="D173" s="262">
        <v>1947.4</v>
      </c>
      <c r="E173" s="95">
        <v>219.2</v>
      </c>
      <c r="F173" s="29">
        <f t="shared" si="36"/>
        <v>1951.1</v>
      </c>
      <c r="G173" s="97"/>
      <c r="H173" s="98">
        <f>J173+K173+M173+L173</f>
        <v>798.2</v>
      </c>
      <c r="I173" s="93">
        <f>'[2]Сводная'!$I$53+'[2]Сводная'!$N$53+'[2]Сводная'!$S$53</f>
        <v>14</v>
      </c>
      <c r="J173" s="93">
        <f>'[2]Сводная'!$L$53</f>
        <v>128.2</v>
      </c>
      <c r="K173" s="93">
        <f>'[2]Сводная'!$Q$53</f>
        <v>670</v>
      </c>
      <c r="L173" s="99">
        <f>'[2]Сводная'!$V$53</f>
        <v>0</v>
      </c>
      <c r="M173" s="100"/>
      <c r="N173" s="101">
        <f t="shared" si="39"/>
        <v>1152.9</v>
      </c>
      <c r="O173" s="102">
        <f>'[2]Сводная'!$D$53</f>
        <v>26</v>
      </c>
      <c r="P173" s="103">
        <f>'[2]Сводная'!$G$53</f>
        <v>1152.9</v>
      </c>
      <c r="Q173" s="103"/>
      <c r="R173" s="104"/>
      <c r="S173" s="105">
        <f>R173</f>
        <v>0</v>
      </c>
      <c r="T173" s="106">
        <f t="shared" si="31"/>
        <v>1951.1</v>
      </c>
      <c r="U173" s="107">
        <f t="shared" si="32"/>
        <v>1951.1</v>
      </c>
      <c r="V173" s="107">
        <f t="shared" si="33"/>
        <v>1951.1</v>
      </c>
      <c r="W173" s="107">
        <f t="shared" si="34"/>
        <v>1951.1</v>
      </c>
      <c r="X173" s="107">
        <f t="shared" si="35"/>
        <v>1951.1</v>
      </c>
      <c r="Y173" s="108">
        <f t="shared" si="40"/>
        <v>40</v>
      </c>
      <c r="Z173" s="109">
        <f t="shared" si="43"/>
        <v>40</v>
      </c>
      <c r="AA173" s="85"/>
      <c r="AB173" s="86"/>
      <c r="AC173" s="329">
        <v>92</v>
      </c>
      <c r="AD173" s="110">
        <v>100</v>
      </c>
      <c r="AE173" s="109"/>
      <c r="AF173" s="86"/>
      <c r="AG173" s="86"/>
      <c r="AH173" s="86"/>
      <c r="AI173" s="86"/>
      <c r="AJ173" s="86"/>
      <c r="AK173" s="111">
        <v>1979</v>
      </c>
      <c r="AL173" s="112">
        <f t="shared" si="41"/>
        <v>2151.1</v>
      </c>
      <c r="AM173" s="113">
        <v>200</v>
      </c>
      <c r="AN173" s="113"/>
      <c r="AO173" s="113"/>
      <c r="AP173" s="114">
        <f t="shared" si="42"/>
        <v>0</v>
      </c>
      <c r="AQ173" s="98">
        <v>7606</v>
      </c>
      <c r="AR173" s="270">
        <v>1690</v>
      </c>
      <c r="AS173" s="271">
        <f t="shared" si="37"/>
        <v>98.44</v>
      </c>
      <c r="AT173" s="7"/>
      <c r="AU173" s="25"/>
      <c r="AV173" s="51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</row>
    <row r="174" spans="1:48" s="7" customFormat="1" ht="13.5" thickBot="1">
      <c r="A174" s="300">
        <v>161</v>
      </c>
      <c r="B174" s="9" t="s">
        <v>289</v>
      </c>
      <c r="C174" s="53" t="s">
        <v>267</v>
      </c>
      <c r="D174" s="262">
        <v>2155.4</v>
      </c>
      <c r="E174" s="95">
        <v>236.2</v>
      </c>
      <c r="F174" s="301">
        <v>2155.4</v>
      </c>
      <c r="G174" s="25">
        <v>81.6</v>
      </c>
      <c r="H174" s="302"/>
      <c r="I174" s="83"/>
      <c r="J174" s="303"/>
      <c r="K174" s="303"/>
      <c r="L174" s="83"/>
      <c r="M174" s="304"/>
      <c r="N174" s="305">
        <v>2155.4</v>
      </c>
      <c r="O174" s="306">
        <v>53</v>
      </c>
      <c r="P174" s="307">
        <v>2155.4</v>
      </c>
      <c r="Q174" s="307"/>
      <c r="R174" s="308"/>
      <c r="S174" s="267"/>
      <c r="T174" s="309">
        <v>2155.4</v>
      </c>
      <c r="U174" s="310">
        <v>2155.4</v>
      </c>
      <c r="V174" s="310">
        <v>2155.4</v>
      </c>
      <c r="W174" s="310">
        <v>2155.4</v>
      </c>
      <c r="X174" s="310">
        <v>2155.4</v>
      </c>
      <c r="Y174" s="311">
        <v>53</v>
      </c>
      <c r="Z174" s="312">
        <v>2155.4</v>
      </c>
      <c r="AA174" s="312"/>
      <c r="AB174" s="313"/>
      <c r="AC174" s="329">
        <v>123</v>
      </c>
      <c r="AD174" s="314">
        <v>100</v>
      </c>
      <c r="AE174" s="313"/>
      <c r="AF174" s="313"/>
      <c r="AG174" s="313"/>
      <c r="AH174" s="315"/>
      <c r="AI174" s="315"/>
      <c r="AJ174" s="313"/>
      <c r="AK174" s="316">
        <v>2009</v>
      </c>
      <c r="AL174" s="112">
        <v>2719.2</v>
      </c>
      <c r="AM174" s="136">
        <v>81.6</v>
      </c>
      <c r="AN174" s="136">
        <v>10.6</v>
      </c>
      <c r="AO174" s="136">
        <v>8.1</v>
      </c>
      <c r="AP174" s="114">
        <v>482.2</v>
      </c>
      <c r="AQ174" s="317">
        <v>10651</v>
      </c>
      <c r="AR174" s="318"/>
      <c r="AS174" s="271">
        <f t="shared" si="37"/>
        <v>131.61</v>
      </c>
      <c r="AU174" s="25"/>
      <c r="AV174" s="51"/>
    </row>
    <row r="175" spans="1:48" s="7" customFormat="1" ht="13.5" thickBot="1">
      <c r="A175" s="116"/>
      <c r="B175" s="416" t="s">
        <v>153</v>
      </c>
      <c r="C175" s="417"/>
      <c r="D175" s="117">
        <f>SUM(D14:D174)</f>
        <v>281636.9</v>
      </c>
      <c r="E175" s="293">
        <f>SUM(E14:E174)</f>
        <v>35069.6</v>
      </c>
      <c r="F175" s="118">
        <f>SUM(F14:F174)</f>
        <v>269067.7</v>
      </c>
      <c r="G175" s="118">
        <f aca="true" t="shared" si="44" ref="G175:AT175">SUM(G14:G174)</f>
        <v>1261.4</v>
      </c>
      <c r="H175" s="118">
        <f t="shared" si="44"/>
        <v>174429.7</v>
      </c>
      <c r="I175" s="118">
        <f t="shared" si="44"/>
        <v>3212</v>
      </c>
      <c r="J175" s="118">
        <f t="shared" si="44"/>
        <v>97159.3</v>
      </c>
      <c r="K175" s="118">
        <f t="shared" si="44"/>
        <v>58188.8</v>
      </c>
      <c r="L175" s="118">
        <f t="shared" si="44"/>
        <v>7593.7</v>
      </c>
      <c r="M175" s="118">
        <f t="shared" si="44"/>
        <v>11487.9</v>
      </c>
      <c r="N175" s="118">
        <f t="shared" si="44"/>
        <v>126102.6</v>
      </c>
      <c r="O175" s="118">
        <f t="shared" si="44"/>
        <v>1954</v>
      </c>
      <c r="P175" s="118">
        <f t="shared" si="44"/>
        <v>103599</v>
      </c>
      <c r="Q175" s="118">
        <f t="shared" si="44"/>
        <v>2526.9</v>
      </c>
      <c r="R175" s="118">
        <f t="shared" si="44"/>
        <v>19976.7</v>
      </c>
      <c r="S175" s="118">
        <f t="shared" si="44"/>
        <v>19976.7</v>
      </c>
      <c r="T175" s="118">
        <f t="shared" si="44"/>
        <v>268879.3</v>
      </c>
      <c r="U175" s="118">
        <f t="shared" si="44"/>
        <v>267900.6</v>
      </c>
      <c r="V175" s="118">
        <f t="shared" si="44"/>
        <v>268879.3</v>
      </c>
      <c r="W175" s="118">
        <f t="shared" si="44"/>
        <v>268879.3</v>
      </c>
      <c r="X175" s="118">
        <f t="shared" si="44"/>
        <v>268879.3</v>
      </c>
      <c r="Y175" s="118">
        <f t="shared" si="44"/>
        <v>5166</v>
      </c>
      <c r="Z175" s="118">
        <f t="shared" si="44"/>
        <v>7221.4</v>
      </c>
      <c r="AA175" s="118">
        <f t="shared" si="44"/>
        <v>13</v>
      </c>
      <c r="AB175" s="118">
        <f t="shared" si="44"/>
        <v>34</v>
      </c>
      <c r="AC175" s="330">
        <f t="shared" si="44"/>
        <v>11681</v>
      </c>
      <c r="AD175" s="118">
        <f t="shared" si="44"/>
        <v>11857</v>
      </c>
      <c r="AE175" s="118">
        <f t="shared" si="44"/>
        <v>315</v>
      </c>
      <c r="AF175" s="118">
        <f t="shared" si="44"/>
        <v>0</v>
      </c>
      <c r="AG175" s="118">
        <f t="shared" si="44"/>
        <v>0</v>
      </c>
      <c r="AH175" s="118">
        <f t="shared" si="44"/>
        <v>75</v>
      </c>
      <c r="AI175" s="118">
        <f t="shared" si="44"/>
        <v>7</v>
      </c>
      <c r="AJ175" s="118">
        <f t="shared" si="44"/>
        <v>0</v>
      </c>
      <c r="AK175" s="118">
        <f t="shared" si="44"/>
        <v>318966</v>
      </c>
      <c r="AL175" s="118">
        <f t="shared" si="44"/>
        <v>333872.9</v>
      </c>
      <c r="AM175" s="118">
        <f t="shared" si="44"/>
        <v>35603.2</v>
      </c>
      <c r="AN175" s="118">
        <f t="shared" si="44"/>
        <v>282.1</v>
      </c>
      <c r="AO175" s="118">
        <f t="shared" si="44"/>
        <v>117.4</v>
      </c>
      <c r="AP175" s="118">
        <f t="shared" si="44"/>
        <v>31946.8</v>
      </c>
      <c r="AQ175" s="118">
        <f t="shared" si="44"/>
        <v>1175479</v>
      </c>
      <c r="AR175" s="118">
        <f t="shared" si="44"/>
        <v>140365.3</v>
      </c>
      <c r="AS175" s="118">
        <f t="shared" si="44"/>
        <v>12498.7</v>
      </c>
      <c r="AT175" s="118">
        <f t="shared" si="44"/>
        <v>0</v>
      </c>
      <c r="AU175" s="118"/>
      <c r="AV175" s="118"/>
    </row>
    <row r="176" spans="1:48" s="7" customFormat="1" ht="13.5" thickBot="1">
      <c r="A176" s="121">
        <f>+A173+1</f>
        <v>161</v>
      </c>
      <c r="B176" s="122" t="s">
        <v>154</v>
      </c>
      <c r="C176" s="123" t="s">
        <v>273</v>
      </c>
      <c r="D176" s="275">
        <v>1114.5</v>
      </c>
      <c r="E176" s="124">
        <v>126.5</v>
      </c>
      <c r="F176" s="29">
        <f>J176+K176+P176+Q176+L176</f>
        <v>1162.7</v>
      </c>
      <c r="G176" s="30"/>
      <c r="H176" s="31">
        <f>J176+K176+L176</f>
        <v>230.5</v>
      </c>
      <c r="I176" s="32">
        <f>'[6]Лист2'!$K$52+'[6]Лист2'!$P$52+'[6]Лист2'!$S$52</f>
        <v>4</v>
      </c>
      <c r="J176" s="125">
        <v>180</v>
      </c>
      <c r="K176" s="125">
        <f>'[6]Лист2'!$Q$52</f>
        <v>0</v>
      </c>
      <c r="L176" s="126">
        <f>'[6]Лист2'!$V$52</f>
        <v>50.5</v>
      </c>
      <c r="M176" s="127"/>
      <c r="N176" s="128">
        <f>P176+R176+Q176</f>
        <v>932.2</v>
      </c>
      <c r="O176" s="129">
        <f>'[6]Лист2'!$F$52</f>
        <v>20</v>
      </c>
      <c r="P176" s="62">
        <f>'[6]Лист2'!$G$52</f>
        <v>932.2</v>
      </c>
      <c r="Q176" s="62">
        <v>0</v>
      </c>
      <c r="R176" s="62"/>
      <c r="S176" s="130">
        <f aca="true" t="shared" si="45" ref="S176:S184">R176</f>
        <v>0</v>
      </c>
      <c r="T176" s="131">
        <f aca="true" t="shared" si="46" ref="T176:T184">F176</f>
        <v>1162.7</v>
      </c>
      <c r="U176" s="132"/>
      <c r="V176" s="132">
        <f aca="true" t="shared" si="47" ref="V176:V184">F176</f>
        <v>1162.7</v>
      </c>
      <c r="W176" s="132">
        <f aca="true" t="shared" si="48" ref="W176:W183">F176</f>
        <v>1162.7</v>
      </c>
      <c r="X176" s="132">
        <f aca="true" t="shared" si="49" ref="X176:X184">F176</f>
        <v>1162.7</v>
      </c>
      <c r="Y176" s="133">
        <f t="shared" si="40"/>
        <v>24</v>
      </c>
      <c r="Z176" s="134">
        <f>Y176</f>
        <v>24</v>
      </c>
      <c r="AA176" s="135"/>
      <c r="AB176" s="135"/>
      <c r="AC176" s="331">
        <v>65</v>
      </c>
      <c r="AD176" s="136"/>
      <c r="AE176" s="136"/>
      <c r="AF176" s="136"/>
      <c r="AG176" s="30">
        <v>70</v>
      </c>
      <c r="AH176" s="137"/>
      <c r="AI176" s="137"/>
      <c r="AJ176" s="137"/>
      <c r="AK176" s="48">
        <v>1982</v>
      </c>
      <c r="AL176" s="49">
        <f t="shared" si="41"/>
        <v>1278</v>
      </c>
      <c r="AM176" s="23">
        <v>115.3</v>
      </c>
      <c r="AN176" s="23"/>
      <c r="AO176" s="23"/>
      <c r="AP176" s="50">
        <f t="shared" si="42"/>
        <v>0</v>
      </c>
      <c r="AQ176" s="31">
        <v>4552</v>
      </c>
      <c r="AR176" s="276">
        <v>1175</v>
      </c>
      <c r="AS176" s="264">
        <f t="shared" si="37"/>
        <v>69.55</v>
      </c>
      <c r="AU176" s="25"/>
      <c r="AV176" s="51"/>
    </row>
    <row r="177" spans="1:48" s="7" customFormat="1" ht="13.5" thickBot="1">
      <c r="A177" s="121">
        <f>+A176+1</f>
        <v>162</v>
      </c>
      <c r="B177" s="138" t="s">
        <v>155</v>
      </c>
      <c r="C177" s="123" t="s">
        <v>273</v>
      </c>
      <c r="D177" s="275">
        <v>1214.2</v>
      </c>
      <c r="E177" s="53">
        <v>126.5</v>
      </c>
      <c r="F177" s="29">
        <f aca="true" t="shared" si="50" ref="F177:F184">J177+K177+P177+Q177+L177</f>
        <v>1164.3</v>
      </c>
      <c r="G177" s="139"/>
      <c r="H177" s="22">
        <f aca="true" t="shared" si="51" ref="H177:H184">J177+K177+L177</f>
        <v>101.2</v>
      </c>
      <c r="I177" s="140">
        <f>'[8]Лист2'!$K$10+'[8]Лист2'!$P$10+'[8]Лист2'!$S$10</f>
        <v>2</v>
      </c>
      <c r="J177" s="140">
        <f>'[8]Лист2'!$L$10</f>
        <v>101.2</v>
      </c>
      <c r="K177" s="141">
        <f>'[8]Лист2'!$Q$10</f>
        <v>0</v>
      </c>
      <c r="L177" s="142">
        <f>'[8]Лист2'!$V$10</f>
        <v>0</v>
      </c>
      <c r="M177" s="143"/>
      <c r="N177" s="144">
        <f aca="true" t="shared" si="52" ref="N177:N184">P177+R177+Q177</f>
        <v>1063.1</v>
      </c>
      <c r="O177" s="58">
        <f>'[6]Лист2'!$F$10</f>
        <v>22</v>
      </c>
      <c r="P177" s="74">
        <v>1063.1</v>
      </c>
      <c r="Q177" s="74">
        <v>0</v>
      </c>
      <c r="R177" s="74"/>
      <c r="S177" s="145">
        <f t="shared" si="45"/>
        <v>0</v>
      </c>
      <c r="T177" s="131">
        <f t="shared" si="46"/>
        <v>1164.3</v>
      </c>
      <c r="U177" s="132"/>
      <c r="V177" s="132">
        <f t="shared" si="47"/>
        <v>1164.3</v>
      </c>
      <c r="W177" s="132">
        <f t="shared" si="48"/>
        <v>1164.3</v>
      </c>
      <c r="X177" s="132">
        <f t="shared" si="49"/>
        <v>1164.3</v>
      </c>
      <c r="Y177" s="146">
        <f t="shared" si="40"/>
        <v>24</v>
      </c>
      <c r="Z177" s="134">
        <f aca="true" t="shared" si="53" ref="Z177:Z183">Y177</f>
        <v>24</v>
      </c>
      <c r="AA177" s="147"/>
      <c r="AB177" s="147"/>
      <c r="AC177" s="332">
        <v>69</v>
      </c>
      <c r="AD177" s="113"/>
      <c r="AE177" s="113"/>
      <c r="AF177" s="113"/>
      <c r="AG177" s="139">
        <v>75</v>
      </c>
      <c r="AH177" s="148"/>
      <c r="AI177" s="148"/>
      <c r="AJ177" s="149"/>
      <c r="AK177" s="67">
        <v>1988</v>
      </c>
      <c r="AL177" s="49">
        <f t="shared" si="41"/>
        <v>1279.6</v>
      </c>
      <c r="AM177" s="68">
        <v>115.3</v>
      </c>
      <c r="AN177" s="68"/>
      <c r="AO177" s="68"/>
      <c r="AP177" s="50">
        <f t="shared" si="42"/>
        <v>0</v>
      </c>
      <c r="AQ177" s="22">
        <v>4553</v>
      </c>
      <c r="AR177" s="263">
        <v>1072</v>
      </c>
      <c r="AS177" s="264">
        <f t="shared" si="37"/>
        <v>73.83</v>
      </c>
      <c r="AU177" s="25"/>
      <c r="AV177" s="51"/>
    </row>
    <row r="178" spans="1:48" s="7" customFormat="1" ht="13.5" thickBot="1">
      <c r="A178" s="121">
        <f aca="true" t="shared" si="54" ref="A178:A184">+A177+1</f>
        <v>163</v>
      </c>
      <c r="B178" s="138" t="s">
        <v>156</v>
      </c>
      <c r="C178" s="53" t="s">
        <v>274</v>
      </c>
      <c r="D178" s="275">
        <v>1289.5</v>
      </c>
      <c r="E178" s="53">
        <v>158.2</v>
      </c>
      <c r="F178" s="29">
        <f t="shared" si="50"/>
        <v>1251.9</v>
      </c>
      <c r="G178" s="139"/>
      <c r="H178" s="22">
        <f t="shared" si="51"/>
        <v>218.9</v>
      </c>
      <c r="I178" s="140">
        <f>'[8]Лист2'!$K$9+'[8]Лист2'!$P$9+'[8]Лист2'!$S$9</f>
        <v>4</v>
      </c>
      <c r="J178" s="140">
        <v>218.9</v>
      </c>
      <c r="K178" s="140">
        <f>'[8]Лист2'!$Q$9</f>
        <v>0</v>
      </c>
      <c r="L178" s="150">
        <f>'[8]Лист2'!$S$9</f>
        <v>0</v>
      </c>
      <c r="M178" s="143"/>
      <c r="N178" s="144">
        <f t="shared" si="52"/>
        <v>1074</v>
      </c>
      <c r="O178" s="58">
        <f>'[6]Лист2'!$F$9</f>
        <v>19</v>
      </c>
      <c r="P178" s="74">
        <f>'[8]Лист2'!$G$9</f>
        <v>1033</v>
      </c>
      <c r="Q178" s="74">
        <v>0</v>
      </c>
      <c r="R178" s="74">
        <f>'[6]Лист2'!$X$9</f>
        <v>41</v>
      </c>
      <c r="S178" s="145">
        <f t="shared" si="45"/>
        <v>41</v>
      </c>
      <c r="T178" s="131">
        <f t="shared" si="46"/>
        <v>1251.9</v>
      </c>
      <c r="U178" s="132"/>
      <c r="V178" s="132">
        <f t="shared" si="47"/>
        <v>1251.9</v>
      </c>
      <c r="W178" s="132">
        <f t="shared" si="48"/>
        <v>1251.9</v>
      </c>
      <c r="X178" s="132">
        <f t="shared" si="49"/>
        <v>1251.9</v>
      </c>
      <c r="Y178" s="146">
        <f t="shared" si="40"/>
        <v>23</v>
      </c>
      <c r="Z178" s="134">
        <f t="shared" si="53"/>
        <v>23</v>
      </c>
      <c r="AA178" s="147"/>
      <c r="AB178" s="147"/>
      <c r="AC178" s="332">
        <v>69</v>
      </c>
      <c r="AD178" s="113"/>
      <c r="AE178" s="113"/>
      <c r="AF178" s="113"/>
      <c r="AG178" s="139">
        <v>58</v>
      </c>
      <c r="AH178" s="148"/>
      <c r="AI178" s="148"/>
      <c r="AJ178" s="149"/>
      <c r="AK178" s="67">
        <v>1984</v>
      </c>
      <c r="AL178" s="49">
        <f t="shared" si="41"/>
        <v>1437.6</v>
      </c>
      <c r="AM178" s="68">
        <v>144.7</v>
      </c>
      <c r="AN178" s="68"/>
      <c r="AO178" s="68"/>
      <c r="AP178" s="50">
        <f t="shared" si="42"/>
        <v>41</v>
      </c>
      <c r="AQ178" s="22">
        <v>5147</v>
      </c>
      <c r="AR178" s="263">
        <v>1216</v>
      </c>
      <c r="AS178" s="264">
        <f t="shared" si="37"/>
        <v>73.83</v>
      </c>
      <c r="AU178" s="25"/>
      <c r="AV178" s="51"/>
    </row>
    <row r="179" spans="1:48" s="7" customFormat="1" ht="13.5" thickBot="1">
      <c r="A179" s="121">
        <f t="shared" si="54"/>
        <v>164</v>
      </c>
      <c r="B179" s="138" t="s">
        <v>157</v>
      </c>
      <c r="C179" s="53" t="s">
        <v>274</v>
      </c>
      <c r="D179" s="275">
        <v>1281</v>
      </c>
      <c r="E179" s="53">
        <v>157.8</v>
      </c>
      <c r="F179" s="29">
        <f t="shared" si="50"/>
        <v>1285.7</v>
      </c>
      <c r="G179" s="139"/>
      <c r="H179" s="22">
        <f t="shared" si="51"/>
        <v>351.7</v>
      </c>
      <c r="I179" s="140">
        <f>'[8]Лист2'!$K$11+'[8]Лист2'!$P$11+'[8]Лист2'!$S$11</f>
        <v>5</v>
      </c>
      <c r="J179" s="140">
        <f>'[8]Лист2'!$L$11</f>
        <v>351.7</v>
      </c>
      <c r="K179" s="141">
        <f>'[6]Лист2'!$Q$11</f>
        <v>0</v>
      </c>
      <c r="L179" s="142">
        <f>'[6]Лист2'!$V$11</f>
        <v>0</v>
      </c>
      <c r="M179" s="143"/>
      <c r="N179" s="144">
        <f t="shared" si="52"/>
        <v>934</v>
      </c>
      <c r="O179" s="58">
        <f>'[6]Лист2'!$F$11</f>
        <v>19</v>
      </c>
      <c r="P179" s="74">
        <f>'[8]Лист2'!$G$11</f>
        <v>934</v>
      </c>
      <c r="Q179" s="74">
        <v>0</v>
      </c>
      <c r="R179" s="74"/>
      <c r="S179" s="145">
        <f t="shared" si="45"/>
        <v>0</v>
      </c>
      <c r="T179" s="131">
        <f t="shared" si="46"/>
        <v>1285.7</v>
      </c>
      <c r="U179" s="132"/>
      <c r="V179" s="132">
        <f t="shared" si="47"/>
        <v>1285.7</v>
      </c>
      <c r="W179" s="132">
        <f t="shared" si="48"/>
        <v>1285.7</v>
      </c>
      <c r="X179" s="132">
        <f t="shared" si="49"/>
        <v>1285.7</v>
      </c>
      <c r="Y179" s="146">
        <f t="shared" si="40"/>
        <v>24</v>
      </c>
      <c r="Z179" s="134">
        <f t="shared" si="53"/>
        <v>24</v>
      </c>
      <c r="AA179" s="147"/>
      <c r="AB179" s="147"/>
      <c r="AC179" s="332">
        <v>71</v>
      </c>
      <c r="AD179" s="113"/>
      <c r="AE179" s="113"/>
      <c r="AF179" s="113"/>
      <c r="AG179" s="139">
        <v>71</v>
      </c>
      <c r="AH179" s="148"/>
      <c r="AI179" s="148"/>
      <c r="AJ179" s="149"/>
      <c r="AK179" s="67">
        <v>1985</v>
      </c>
      <c r="AL179" s="49">
        <f t="shared" si="41"/>
        <v>1430.5</v>
      </c>
      <c r="AM179" s="68">
        <v>144.8</v>
      </c>
      <c r="AN179" s="68"/>
      <c r="AO179" s="68"/>
      <c r="AP179" s="50">
        <f t="shared" si="42"/>
        <v>0</v>
      </c>
      <c r="AQ179" s="22">
        <v>5156</v>
      </c>
      <c r="AR179" s="263">
        <v>1080</v>
      </c>
      <c r="AS179" s="264">
        <f t="shared" si="37"/>
        <v>75.97</v>
      </c>
      <c r="AU179" s="25"/>
      <c r="AV179" s="51"/>
    </row>
    <row r="180" spans="1:48" s="7" customFormat="1" ht="13.5" thickBot="1">
      <c r="A180" s="121">
        <f t="shared" si="54"/>
        <v>165</v>
      </c>
      <c r="B180" s="138" t="s">
        <v>158</v>
      </c>
      <c r="C180" s="53" t="s">
        <v>275</v>
      </c>
      <c r="D180" s="275">
        <v>1250.6</v>
      </c>
      <c r="E180" s="53">
        <v>140</v>
      </c>
      <c r="F180" s="29">
        <f t="shared" si="50"/>
        <v>1242</v>
      </c>
      <c r="G180" s="139">
        <v>41.8</v>
      </c>
      <c r="H180" s="22">
        <f t="shared" si="51"/>
        <v>0</v>
      </c>
      <c r="I180" s="140">
        <f>'[6]Лист2'!$K$12+'[6]Лист2'!$P$12+'[6]Лист2'!$S$12</f>
        <v>0</v>
      </c>
      <c r="J180" s="140">
        <f>'[6]Лист2'!$L$12</f>
        <v>0</v>
      </c>
      <c r="K180" s="141">
        <f>'[6]Лист2'!$Q$12</f>
        <v>0</v>
      </c>
      <c r="L180" s="142">
        <f>'[6]Лист2'!$V$12</f>
        <v>0</v>
      </c>
      <c r="M180" s="143"/>
      <c r="N180" s="144">
        <f t="shared" si="52"/>
        <v>1242</v>
      </c>
      <c r="O180" s="58">
        <f>'[6]Лист2'!$F$12</f>
        <v>22</v>
      </c>
      <c r="P180" s="74">
        <f>'[6]Лист2'!$G$12</f>
        <v>1242</v>
      </c>
      <c r="Q180" s="74">
        <v>0</v>
      </c>
      <c r="R180" s="74"/>
      <c r="S180" s="145">
        <f t="shared" si="45"/>
        <v>0</v>
      </c>
      <c r="T180" s="131">
        <f t="shared" si="46"/>
        <v>1242</v>
      </c>
      <c r="U180" s="132"/>
      <c r="V180" s="132">
        <f t="shared" si="47"/>
        <v>1242</v>
      </c>
      <c r="W180" s="132">
        <f t="shared" si="48"/>
        <v>1242</v>
      </c>
      <c r="X180" s="132">
        <f t="shared" si="49"/>
        <v>1242</v>
      </c>
      <c r="Y180" s="146">
        <f t="shared" si="40"/>
        <v>22</v>
      </c>
      <c r="Z180" s="134">
        <f t="shared" si="53"/>
        <v>22</v>
      </c>
      <c r="AA180" s="147"/>
      <c r="AB180" s="147"/>
      <c r="AC180" s="332">
        <v>69</v>
      </c>
      <c r="AD180" s="68"/>
      <c r="AE180" s="113"/>
      <c r="AF180" s="113"/>
      <c r="AG180" s="139">
        <v>70</v>
      </c>
      <c r="AH180" s="148"/>
      <c r="AI180" s="148"/>
      <c r="AJ180" s="149"/>
      <c r="AK180" s="67">
        <v>2002</v>
      </c>
      <c r="AL180" s="49">
        <f t="shared" si="41"/>
        <v>1442</v>
      </c>
      <c r="AM180" s="68">
        <f>175.4+AN180+AO180</f>
        <v>200</v>
      </c>
      <c r="AN180" s="68">
        <v>12.3</v>
      </c>
      <c r="AO180" s="68">
        <v>12.3</v>
      </c>
      <c r="AP180" s="50">
        <f t="shared" si="42"/>
        <v>0</v>
      </c>
      <c r="AQ180" s="22">
        <v>5030</v>
      </c>
      <c r="AR180" s="263">
        <v>959</v>
      </c>
      <c r="AS180" s="264">
        <f t="shared" si="37"/>
        <v>73.83</v>
      </c>
      <c r="AU180" s="25"/>
      <c r="AV180" s="51"/>
    </row>
    <row r="181" spans="1:48" s="7" customFormat="1" ht="13.5" thickBot="1">
      <c r="A181" s="121">
        <f t="shared" si="54"/>
        <v>166</v>
      </c>
      <c r="B181" s="138" t="s">
        <v>159</v>
      </c>
      <c r="C181" s="53" t="s">
        <v>275</v>
      </c>
      <c r="D181" s="275">
        <v>1243.8</v>
      </c>
      <c r="E181" s="53">
        <v>140.4</v>
      </c>
      <c r="F181" s="29">
        <f t="shared" si="50"/>
        <v>1165.2</v>
      </c>
      <c r="G181" s="139">
        <v>41.8</v>
      </c>
      <c r="H181" s="22">
        <f t="shared" si="51"/>
        <v>81.8</v>
      </c>
      <c r="I181" s="140">
        <f>'[6]Лист2'!$K$13+'[6]Лист2'!$P$13+'[6]Лист2'!$S$13</f>
        <v>2</v>
      </c>
      <c r="J181" s="140">
        <f>'[6]Лист2'!$L$13</f>
        <v>81.8</v>
      </c>
      <c r="K181" s="140">
        <f>'[6]Лист2'!$Q$13</f>
        <v>0</v>
      </c>
      <c r="L181" s="150">
        <f>'[6]Лист2'!$V$13</f>
        <v>0</v>
      </c>
      <c r="M181" s="143"/>
      <c r="N181" s="144">
        <f t="shared" si="52"/>
        <v>1159.2</v>
      </c>
      <c r="O181" s="58">
        <f>'[6]Лист2'!$F$13</f>
        <v>19</v>
      </c>
      <c r="P181" s="74">
        <f>'[6]Лист2'!$G$13</f>
        <v>1083.4</v>
      </c>
      <c r="Q181" s="74">
        <v>0</v>
      </c>
      <c r="R181" s="74">
        <f>'[6]Лист2'!$X$13</f>
        <v>75.8</v>
      </c>
      <c r="S181" s="145">
        <f t="shared" si="45"/>
        <v>75.8</v>
      </c>
      <c r="T181" s="131">
        <f t="shared" si="46"/>
        <v>1165.2</v>
      </c>
      <c r="U181" s="132"/>
      <c r="V181" s="132">
        <f t="shared" si="47"/>
        <v>1165.2</v>
      </c>
      <c r="W181" s="132">
        <f t="shared" si="48"/>
        <v>1165.2</v>
      </c>
      <c r="X181" s="132">
        <f t="shared" si="49"/>
        <v>1165.2</v>
      </c>
      <c r="Y181" s="146">
        <f t="shared" si="40"/>
        <v>21</v>
      </c>
      <c r="Z181" s="134">
        <f t="shared" si="53"/>
        <v>21</v>
      </c>
      <c r="AA181" s="147"/>
      <c r="AB181" s="147"/>
      <c r="AC181" s="332">
        <v>59</v>
      </c>
      <c r="AD181" s="68"/>
      <c r="AE181" s="113"/>
      <c r="AF181" s="113"/>
      <c r="AG181" s="139">
        <v>65</v>
      </c>
      <c r="AH181" s="148"/>
      <c r="AI181" s="148"/>
      <c r="AJ181" s="149"/>
      <c r="AK181" s="67">
        <v>2002</v>
      </c>
      <c r="AL181" s="49">
        <f t="shared" si="41"/>
        <v>1441.6</v>
      </c>
      <c r="AM181" s="68">
        <f>175.8+AN181+AO181</f>
        <v>200.6</v>
      </c>
      <c r="AN181" s="68">
        <v>12.4</v>
      </c>
      <c r="AO181" s="68">
        <v>12.4</v>
      </c>
      <c r="AP181" s="50">
        <f t="shared" si="42"/>
        <v>75.8</v>
      </c>
      <c r="AQ181" s="22">
        <v>5030</v>
      </c>
      <c r="AR181" s="263">
        <v>942</v>
      </c>
      <c r="AS181" s="264">
        <f t="shared" si="37"/>
        <v>63.13</v>
      </c>
      <c r="AU181" s="25"/>
      <c r="AV181" s="51"/>
    </row>
    <row r="182" spans="1:48" s="7" customFormat="1" ht="13.5" thickBot="1">
      <c r="A182" s="121">
        <f t="shared" si="54"/>
        <v>167</v>
      </c>
      <c r="B182" s="138" t="s">
        <v>160</v>
      </c>
      <c r="C182" s="53" t="s">
        <v>276</v>
      </c>
      <c r="D182" s="275">
        <v>179.7</v>
      </c>
      <c r="E182" s="53"/>
      <c r="F182" s="29">
        <f t="shared" si="50"/>
        <v>177.6</v>
      </c>
      <c r="G182" s="139"/>
      <c r="H182" s="22">
        <f t="shared" si="51"/>
        <v>0</v>
      </c>
      <c r="I182" s="140">
        <f>'[6]Лист2'!$K$51+'[6]Лист2'!$P$51+'[6]Лист2'!$S$51</f>
        <v>0</v>
      </c>
      <c r="J182" s="140">
        <f>'[6]Лист2'!$L$51</f>
        <v>0</v>
      </c>
      <c r="K182" s="141">
        <f>'[6]Лист2'!$Q$51</f>
        <v>0</v>
      </c>
      <c r="L182" s="142">
        <f>'[6]Лист2'!$V$51</f>
        <v>0</v>
      </c>
      <c r="M182" s="143"/>
      <c r="N182" s="144">
        <f t="shared" si="52"/>
        <v>177.6</v>
      </c>
      <c r="O182" s="58">
        <f>'[6]Лист2'!$F$51</f>
        <v>2</v>
      </c>
      <c r="P182" s="74">
        <f>'[6]Лист2'!$G$51</f>
        <v>177.6</v>
      </c>
      <c r="Q182" s="74">
        <v>0</v>
      </c>
      <c r="R182" s="74"/>
      <c r="S182" s="145">
        <f t="shared" si="45"/>
        <v>0</v>
      </c>
      <c r="T182" s="131">
        <f t="shared" si="46"/>
        <v>177.6</v>
      </c>
      <c r="U182" s="132"/>
      <c r="V182" s="132">
        <f t="shared" si="47"/>
        <v>177.6</v>
      </c>
      <c r="W182" s="132"/>
      <c r="X182" s="132">
        <f t="shared" si="49"/>
        <v>177.6</v>
      </c>
      <c r="Y182" s="146">
        <f t="shared" si="40"/>
        <v>2</v>
      </c>
      <c r="Z182" s="134">
        <f t="shared" si="53"/>
        <v>2</v>
      </c>
      <c r="AA182" s="147"/>
      <c r="AB182" s="147"/>
      <c r="AC182" s="332">
        <v>9</v>
      </c>
      <c r="AD182" s="113"/>
      <c r="AE182" s="113"/>
      <c r="AF182" s="113"/>
      <c r="AG182" s="139">
        <v>9</v>
      </c>
      <c r="AH182" s="148"/>
      <c r="AI182" s="148"/>
      <c r="AJ182" s="149">
        <v>9</v>
      </c>
      <c r="AK182" s="67">
        <v>1982</v>
      </c>
      <c r="AL182" s="49">
        <f t="shared" si="41"/>
        <v>177.6</v>
      </c>
      <c r="AM182" s="68"/>
      <c r="AN182" s="68"/>
      <c r="AO182" s="68"/>
      <c r="AP182" s="50">
        <f t="shared" si="42"/>
        <v>0</v>
      </c>
      <c r="AQ182" s="22">
        <v>654</v>
      </c>
      <c r="AR182" s="263"/>
      <c r="AS182" s="264">
        <f t="shared" si="37"/>
        <v>9.63</v>
      </c>
      <c r="AU182" s="25"/>
      <c r="AV182" s="51"/>
    </row>
    <row r="183" spans="1:48" s="7" customFormat="1" ht="13.5" thickBot="1">
      <c r="A183" s="121">
        <f t="shared" si="54"/>
        <v>168</v>
      </c>
      <c r="B183" s="151" t="s">
        <v>161</v>
      </c>
      <c r="C183" s="53" t="s">
        <v>222</v>
      </c>
      <c r="D183" s="275">
        <v>363.6</v>
      </c>
      <c r="E183" s="94">
        <v>45.4</v>
      </c>
      <c r="F183" s="29">
        <f t="shared" si="50"/>
        <v>382.9</v>
      </c>
      <c r="G183" s="152"/>
      <c r="H183" s="22">
        <f t="shared" si="51"/>
        <v>0</v>
      </c>
      <c r="I183" s="153">
        <f>'[6]Лист2'!$K$48+'[6]Лист2'!$P$48+'[6]Лист2'!$S$48</f>
        <v>0</v>
      </c>
      <c r="J183" s="153">
        <f>'[6]Лист2'!$L$48</f>
        <v>0</v>
      </c>
      <c r="K183" s="154">
        <f>'[6]Лист2'!$Q$48</f>
        <v>0</v>
      </c>
      <c r="L183" s="155">
        <f>'[6]Лист2'!$V$48</f>
        <v>0</v>
      </c>
      <c r="M183" s="156"/>
      <c r="N183" s="144">
        <f t="shared" si="52"/>
        <v>382.9</v>
      </c>
      <c r="O183" s="102">
        <f>'[6]Лист2'!$F$48</f>
        <v>8</v>
      </c>
      <c r="P183" s="107">
        <f>'[6]Лист2'!$G$48</f>
        <v>280.5</v>
      </c>
      <c r="Q183" s="107">
        <f>'[6]Лист2'!$Y$48</f>
        <v>102.4</v>
      </c>
      <c r="R183" s="107">
        <f>'[6]Лист2'!$X$48</f>
        <v>0</v>
      </c>
      <c r="S183" s="157"/>
      <c r="T183" s="131">
        <f t="shared" si="46"/>
        <v>382.9</v>
      </c>
      <c r="U183" s="158"/>
      <c r="V183" s="132">
        <f t="shared" si="47"/>
        <v>382.9</v>
      </c>
      <c r="W183" s="158">
        <f t="shared" si="48"/>
        <v>382.9</v>
      </c>
      <c r="X183" s="132">
        <f t="shared" si="49"/>
        <v>382.9</v>
      </c>
      <c r="Y183" s="146">
        <f t="shared" si="40"/>
        <v>8</v>
      </c>
      <c r="Z183" s="159">
        <f t="shared" si="53"/>
        <v>8</v>
      </c>
      <c r="AA183" s="160"/>
      <c r="AB183" s="240"/>
      <c r="AC183" s="333">
        <v>21</v>
      </c>
      <c r="AD183" s="113"/>
      <c r="AE183" s="113"/>
      <c r="AF183" s="113"/>
      <c r="AG183" s="152">
        <v>10</v>
      </c>
      <c r="AH183" s="161"/>
      <c r="AI183" s="161"/>
      <c r="AJ183" s="162"/>
      <c r="AK183" s="67">
        <v>1972</v>
      </c>
      <c r="AL183" s="49">
        <f t="shared" si="41"/>
        <v>424.8</v>
      </c>
      <c r="AM183" s="68">
        <v>41.9</v>
      </c>
      <c r="AN183" s="68"/>
      <c r="AO183" s="68"/>
      <c r="AP183" s="50">
        <f t="shared" si="42"/>
        <v>0</v>
      </c>
      <c r="AQ183" s="22">
        <v>1399</v>
      </c>
      <c r="AR183" s="263">
        <f>'[7]END 250706'!D181</f>
        <v>382.9</v>
      </c>
      <c r="AS183" s="264">
        <f t="shared" si="37"/>
        <v>22.47</v>
      </c>
      <c r="AU183" s="25"/>
      <c r="AV183" s="51"/>
    </row>
    <row r="184" spans="1:48" s="7" customFormat="1" ht="13.5" thickBot="1">
      <c r="A184" s="121">
        <f t="shared" si="54"/>
        <v>169</v>
      </c>
      <c r="B184" s="151" t="s">
        <v>162</v>
      </c>
      <c r="C184" s="53" t="s">
        <v>276</v>
      </c>
      <c r="D184" s="267">
        <v>181.6</v>
      </c>
      <c r="E184" s="163"/>
      <c r="F184" s="96">
        <f t="shared" si="50"/>
        <v>179.8</v>
      </c>
      <c r="G184" s="152"/>
      <c r="H184" s="98">
        <f t="shared" si="51"/>
        <v>0</v>
      </c>
      <c r="I184" s="153">
        <f>'[6]Лист2'!$K$50+'[6]Лист2'!$P$50+'[6]Лист2'!$S$50</f>
        <v>0</v>
      </c>
      <c r="J184" s="153">
        <f>'[6]Лист2'!$L$50</f>
        <v>0</v>
      </c>
      <c r="K184" s="154">
        <f>'[6]Лист2'!$Q$50</f>
        <v>0</v>
      </c>
      <c r="L184" s="155">
        <f>'[6]Лист2'!$V$50</f>
        <v>0</v>
      </c>
      <c r="M184" s="156"/>
      <c r="N184" s="144">
        <f t="shared" si="52"/>
        <v>179.8</v>
      </c>
      <c r="O184" s="102">
        <f>'[6]Лист2'!$F$50</f>
        <v>2</v>
      </c>
      <c r="P184" s="107">
        <f>'[6]Лист2'!$G$50</f>
        <v>179.8</v>
      </c>
      <c r="Q184" s="107">
        <v>0</v>
      </c>
      <c r="R184" s="107"/>
      <c r="S184" s="157">
        <f t="shared" si="45"/>
        <v>0</v>
      </c>
      <c r="T184" s="164">
        <f t="shared" si="46"/>
        <v>179.8</v>
      </c>
      <c r="U184" s="158"/>
      <c r="V184" s="158">
        <f t="shared" si="47"/>
        <v>179.8</v>
      </c>
      <c r="W184" s="158"/>
      <c r="X184" s="158">
        <f t="shared" si="49"/>
        <v>179.8</v>
      </c>
      <c r="Y184" s="108">
        <f t="shared" si="40"/>
        <v>2</v>
      </c>
      <c r="Z184" s="159">
        <f>Y184</f>
        <v>2</v>
      </c>
      <c r="AA184" s="160"/>
      <c r="AB184" s="160"/>
      <c r="AC184" s="333">
        <v>10</v>
      </c>
      <c r="AD184" s="113"/>
      <c r="AE184" s="113"/>
      <c r="AF184" s="113"/>
      <c r="AG184" s="152">
        <v>11</v>
      </c>
      <c r="AH184" s="161"/>
      <c r="AI184" s="161"/>
      <c r="AJ184" s="162">
        <v>11</v>
      </c>
      <c r="AK184" s="111">
        <v>1982</v>
      </c>
      <c r="AL184" s="112">
        <f t="shared" si="41"/>
        <v>179.8</v>
      </c>
      <c r="AM184" s="113"/>
      <c r="AN184" s="113"/>
      <c r="AO184" s="113"/>
      <c r="AP184" s="114">
        <f t="shared" si="42"/>
        <v>0</v>
      </c>
      <c r="AQ184" s="98">
        <v>655</v>
      </c>
      <c r="AR184" s="270"/>
      <c r="AS184" s="264">
        <f t="shared" si="37"/>
        <v>10.7</v>
      </c>
      <c r="AU184" s="25"/>
      <c r="AV184" s="51"/>
    </row>
    <row r="185" spans="1:152" s="115" customFormat="1" ht="13.5" thickBot="1">
      <c r="A185" s="165"/>
      <c r="B185" s="421" t="s">
        <v>163</v>
      </c>
      <c r="C185" s="422"/>
      <c r="D185" s="166">
        <f>SUM(D176:D184)</f>
        <v>8118.5</v>
      </c>
      <c r="E185" s="167">
        <f aca="true" t="shared" si="55" ref="E185:M185">SUM(E176:E184)</f>
        <v>894.8</v>
      </c>
      <c r="F185" s="168">
        <f>SUM(F176:F184)</f>
        <v>8012.1</v>
      </c>
      <c r="G185" s="168">
        <f t="shared" si="55"/>
        <v>83.6</v>
      </c>
      <c r="H185" s="168">
        <f t="shared" si="55"/>
        <v>984.1</v>
      </c>
      <c r="I185" s="169">
        <f t="shared" si="55"/>
        <v>17</v>
      </c>
      <c r="J185" s="167">
        <f t="shared" si="55"/>
        <v>933.6</v>
      </c>
      <c r="K185" s="167">
        <f>SUM(K176:K184)</f>
        <v>0</v>
      </c>
      <c r="L185" s="167">
        <f>SUM(L176:L184)</f>
        <v>50.5</v>
      </c>
      <c r="M185" s="119">
        <f t="shared" si="55"/>
        <v>0</v>
      </c>
      <c r="N185" s="170">
        <f>SUM(N176:N184)</f>
        <v>7144.8</v>
      </c>
      <c r="O185" s="171">
        <f>SUM(O176:O184)</f>
        <v>133</v>
      </c>
      <c r="P185" s="170">
        <f>SUM(P176:P184)</f>
        <v>6925.6</v>
      </c>
      <c r="Q185" s="277">
        <f>SUM(Q176:Q184)</f>
        <v>102.4</v>
      </c>
      <c r="R185" s="278">
        <f aca="true" t="shared" si="56" ref="R185:AJ185">SUM(R176:R184)</f>
        <v>116.8</v>
      </c>
      <c r="S185" s="167">
        <f t="shared" si="56"/>
        <v>116.8</v>
      </c>
      <c r="T185" s="170">
        <f t="shared" si="56"/>
        <v>8012.1</v>
      </c>
      <c r="U185" s="170">
        <f t="shared" si="56"/>
        <v>0</v>
      </c>
      <c r="V185" s="170">
        <f t="shared" si="56"/>
        <v>8012.1</v>
      </c>
      <c r="W185" s="170">
        <f t="shared" si="56"/>
        <v>7654.7</v>
      </c>
      <c r="X185" s="170">
        <f t="shared" si="56"/>
        <v>8012.1</v>
      </c>
      <c r="Y185" s="167">
        <f t="shared" si="56"/>
        <v>150</v>
      </c>
      <c r="Z185" s="167">
        <f t="shared" si="56"/>
        <v>150</v>
      </c>
      <c r="AA185" s="167">
        <f t="shared" si="56"/>
        <v>0</v>
      </c>
      <c r="AB185" s="167">
        <f t="shared" si="56"/>
        <v>0</v>
      </c>
      <c r="AC185" s="334">
        <f>SUM(AC176:AC184)</f>
        <v>442</v>
      </c>
      <c r="AD185" s="167"/>
      <c r="AE185" s="167">
        <f t="shared" si="56"/>
        <v>0</v>
      </c>
      <c r="AF185" s="167"/>
      <c r="AG185" s="167">
        <f t="shared" si="56"/>
        <v>439</v>
      </c>
      <c r="AH185" s="116">
        <f t="shared" si="56"/>
        <v>0</v>
      </c>
      <c r="AI185" s="116">
        <f>SUM(AI176:AI184)</f>
        <v>0</v>
      </c>
      <c r="AJ185" s="167">
        <f t="shared" si="56"/>
        <v>20</v>
      </c>
      <c r="AK185" s="172"/>
      <c r="AL185" s="272">
        <f>SUM(AL176:AL184)</f>
        <v>9091.5</v>
      </c>
      <c r="AM185" s="20">
        <f>SUM(AM176:AM184)</f>
        <v>962.6</v>
      </c>
      <c r="AN185" s="20">
        <f>SUM(AN180:AN184)</f>
        <v>24.7</v>
      </c>
      <c r="AO185" s="20">
        <f>SUM(AO180:AO184)</f>
        <v>24.7</v>
      </c>
      <c r="AP185" s="21">
        <f>SUM(AP176:AP184)</f>
        <v>116.8</v>
      </c>
      <c r="AQ185" s="120">
        <f>SUM(AQ176:AQ184)</f>
        <v>32176</v>
      </c>
      <c r="AR185" s="273">
        <f>SUM(AR176:AR184)</f>
        <v>6826.9</v>
      </c>
      <c r="AS185" s="274">
        <f>SUM(AS176:AS184)</f>
        <v>472.94</v>
      </c>
      <c r="AT185" s="7"/>
      <c r="AU185" s="25"/>
      <c r="AV185" s="51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</row>
    <row r="186" spans="1:152" s="185" customFormat="1" ht="21" customHeight="1" thickBot="1">
      <c r="A186" s="173"/>
      <c r="B186" s="418" t="s">
        <v>164</v>
      </c>
      <c r="C186" s="419"/>
      <c r="D186" s="242">
        <f>D175+D185</f>
        <v>289755.4</v>
      </c>
      <c r="E186" s="242">
        <f>E175+E185</f>
        <v>35964.4</v>
      </c>
      <c r="F186" s="175">
        <f>F175+F185</f>
        <v>277079.8</v>
      </c>
      <c r="G186" s="176">
        <f>G175+G185</f>
        <v>1345</v>
      </c>
      <c r="H186" s="176">
        <f aca="true" t="shared" si="57" ref="H186:M186">H175+H185</f>
        <v>175413.8</v>
      </c>
      <c r="I186" s="177">
        <f>I175+I185</f>
        <v>3229</v>
      </c>
      <c r="J186" s="176">
        <f t="shared" si="57"/>
        <v>98092.9</v>
      </c>
      <c r="K186" s="176">
        <f>K175+K185</f>
        <v>58188.8</v>
      </c>
      <c r="L186" s="176">
        <f>L175+L176</f>
        <v>7644.2</v>
      </c>
      <c r="M186" s="176">
        <f t="shared" si="57"/>
        <v>11487.9</v>
      </c>
      <c r="N186" s="176">
        <f>N175+N185</f>
        <v>133247.4</v>
      </c>
      <c r="O186" s="177">
        <f>O175+O185</f>
        <v>2087</v>
      </c>
      <c r="P186" s="176">
        <f>P175+P185</f>
        <v>110524.6</v>
      </c>
      <c r="Q186" s="176">
        <f>Q175+Q185</f>
        <v>2629.3</v>
      </c>
      <c r="R186" s="178">
        <f>R175+R185</f>
        <v>20093.5</v>
      </c>
      <c r="S186" s="176">
        <f aca="true" t="shared" si="58" ref="S186:AJ186">S175+S185</f>
        <v>20093.5</v>
      </c>
      <c r="T186" s="176">
        <f t="shared" si="58"/>
        <v>276891.4</v>
      </c>
      <c r="U186" s="176">
        <f t="shared" si="58"/>
        <v>267900.6</v>
      </c>
      <c r="V186" s="176">
        <f t="shared" si="58"/>
        <v>276891.4</v>
      </c>
      <c r="W186" s="176">
        <f t="shared" si="58"/>
        <v>276534</v>
      </c>
      <c r="X186" s="176">
        <f t="shared" si="58"/>
        <v>276891.4</v>
      </c>
      <c r="Y186" s="174">
        <f t="shared" si="58"/>
        <v>5316</v>
      </c>
      <c r="Z186" s="179">
        <f t="shared" si="58"/>
        <v>7371.4</v>
      </c>
      <c r="AA186" s="176">
        <f t="shared" si="58"/>
        <v>13</v>
      </c>
      <c r="AB186" s="176">
        <f t="shared" si="58"/>
        <v>34</v>
      </c>
      <c r="AC186" s="335">
        <f>AC185+AC175</f>
        <v>12123</v>
      </c>
      <c r="AD186" s="176">
        <f t="shared" si="58"/>
        <v>11857</v>
      </c>
      <c r="AE186" s="176">
        <f t="shared" si="58"/>
        <v>315</v>
      </c>
      <c r="AF186" s="176">
        <f>AF175</f>
        <v>0</v>
      </c>
      <c r="AG186" s="178">
        <f t="shared" si="58"/>
        <v>439</v>
      </c>
      <c r="AH186" s="176">
        <f t="shared" si="58"/>
        <v>75</v>
      </c>
      <c r="AI186" s="180">
        <f>AI185+AI175</f>
        <v>7</v>
      </c>
      <c r="AJ186" s="176">
        <f t="shared" si="58"/>
        <v>20</v>
      </c>
      <c r="AK186" s="181"/>
      <c r="AL186" s="182">
        <f aca="true" t="shared" si="59" ref="AL186:AQ186">AL175+AL185</f>
        <v>342964.4</v>
      </c>
      <c r="AM186" s="182">
        <f t="shared" si="59"/>
        <v>36565.8</v>
      </c>
      <c r="AN186" s="182">
        <f t="shared" si="59"/>
        <v>306.8</v>
      </c>
      <c r="AO186" s="182">
        <f t="shared" si="59"/>
        <v>142.1</v>
      </c>
      <c r="AP186" s="183">
        <f t="shared" si="59"/>
        <v>32063.6</v>
      </c>
      <c r="AQ186" s="182">
        <f t="shared" si="59"/>
        <v>1207655</v>
      </c>
      <c r="AR186" s="279">
        <f>AR185+AR175</f>
        <v>147192.2</v>
      </c>
      <c r="AS186" s="280">
        <f>AS185+AS175</f>
        <v>12971.64</v>
      </c>
      <c r="AT186" s="184"/>
      <c r="AU186" s="25"/>
      <c r="AV186" s="51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4"/>
      <c r="DE186" s="184"/>
      <c r="DF186" s="184"/>
      <c r="DG186" s="184"/>
      <c r="DH186" s="184"/>
      <c r="DI186" s="184"/>
      <c r="DJ186" s="184"/>
      <c r="DK186" s="184"/>
      <c r="DL186" s="184"/>
      <c r="DM186" s="184"/>
      <c r="DN186" s="184"/>
      <c r="DO186" s="184"/>
      <c r="DP186" s="184"/>
      <c r="DQ186" s="184"/>
      <c r="DR186" s="184"/>
      <c r="DS186" s="184"/>
      <c r="DT186" s="184"/>
      <c r="DU186" s="184"/>
      <c r="DV186" s="184"/>
      <c r="DW186" s="184"/>
      <c r="DX186" s="184"/>
      <c r="DY186" s="184"/>
      <c r="DZ186" s="184"/>
      <c r="EA186" s="184"/>
      <c r="EB186" s="184"/>
      <c r="EC186" s="184"/>
      <c r="ED186" s="184"/>
      <c r="EE186" s="184"/>
      <c r="EF186" s="184"/>
      <c r="EG186" s="184"/>
      <c r="EH186" s="184"/>
      <c r="EI186" s="184"/>
      <c r="EJ186" s="184"/>
      <c r="EK186" s="184"/>
      <c r="EL186" s="184"/>
      <c r="EM186" s="184"/>
      <c r="EN186" s="184"/>
      <c r="EO186" s="184"/>
      <c r="EP186" s="184"/>
      <c r="EQ186" s="184"/>
      <c r="ER186" s="184"/>
      <c r="ES186" s="184"/>
      <c r="ET186" s="184"/>
      <c r="EU186" s="184"/>
      <c r="EV186" s="184"/>
    </row>
    <row r="187" spans="1:45" s="7" customFormat="1" ht="21" customHeight="1">
      <c r="A187" s="186"/>
      <c r="B187" s="186"/>
      <c r="C187" s="9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336"/>
      <c r="AD187" s="187"/>
      <c r="AE187" s="187"/>
      <c r="AF187" s="187"/>
      <c r="AG187" s="187"/>
      <c r="AH187" s="187"/>
      <c r="AI187" s="187"/>
      <c r="AJ187" s="187"/>
      <c r="AK187" s="6"/>
      <c r="AQ187" s="6"/>
      <c r="AS187" s="188"/>
    </row>
    <row r="188" spans="1:43" s="7" customFormat="1" ht="21" customHeight="1" thickBot="1">
      <c r="A188" s="186"/>
      <c r="B188" s="186"/>
      <c r="C188" s="9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337"/>
      <c r="AD188" s="187"/>
      <c r="AE188" s="187"/>
      <c r="AF188" s="187"/>
      <c r="AG188" s="187"/>
      <c r="AH188" s="187"/>
      <c r="AI188" s="187"/>
      <c r="AJ188" s="187"/>
      <c r="AK188" s="6"/>
      <c r="AQ188" s="6"/>
    </row>
    <row r="189" spans="1:43" s="198" customFormat="1" ht="14.25" customHeight="1" thickBot="1">
      <c r="A189" s="189"/>
      <c r="B189" s="189"/>
      <c r="C189" s="190"/>
      <c r="D189" s="191" t="s">
        <v>223</v>
      </c>
      <c r="E189" s="192"/>
      <c r="F189" s="193"/>
      <c r="G189" s="194">
        <f>D186</f>
        <v>289755.4</v>
      </c>
      <c r="H189" s="195"/>
      <c r="I189" s="196"/>
      <c r="J189" s="197"/>
      <c r="L189" s="195" t="s">
        <v>171</v>
      </c>
      <c r="M189" s="195" t="s">
        <v>171</v>
      </c>
      <c r="AC189" s="338"/>
      <c r="AK189" s="199"/>
      <c r="AM189" s="195"/>
      <c r="AQ189" s="199"/>
    </row>
    <row r="190" spans="1:43" s="198" customFormat="1" ht="13.5" customHeight="1" thickBot="1">
      <c r="A190" s="189"/>
      <c r="B190" s="189"/>
      <c r="C190" s="190"/>
      <c r="D190" s="191" t="s">
        <v>224</v>
      </c>
      <c r="E190" s="192"/>
      <c r="F190" s="193"/>
      <c r="G190" s="194">
        <f>F186</f>
        <v>277079.8</v>
      </c>
      <c r="H190" s="195"/>
      <c r="I190" s="200">
        <v>273965.3</v>
      </c>
      <c r="J190" s="420" t="s">
        <v>225</v>
      </c>
      <c r="P190" s="201"/>
      <c r="AC190" s="338"/>
      <c r="AK190" s="199"/>
      <c r="AQ190" s="199"/>
    </row>
    <row r="191" spans="1:43" s="198" customFormat="1" ht="15" customHeight="1" thickBot="1">
      <c r="A191" s="189"/>
      <c r="B191" s="189"/>
      <c r="C191" s="190"/>
      <c r="D191" s="191" t="s">
        <v>226</v>
      </c>
      <c r="E191" s="192"/>
      <c r="F191" s="193"/>
      <c r="G191" s="194">
        <f>P186</f>
        <v>110524.6</v>
      </c>
      <c r="H191" s="189"/>
      <c r="I191" s="200">
        <v>109023.4</v>
      </c>
      <c r="J191" s="420"/>
      <c r="K191" s="189"/>
      <c r="L191" s="202"/>
      <c r="M191" s="189"/>
      <c r="N191" s="202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338"/>
      <c r="AD191" s="189"/>
      <c r="AE191" s="189"/>
      <c r="AF191" s="189"/>
      <c r="AG191" s="189"/>
      <c r="AH191" s="189"/>
      <c r="AI191" s="189"/>
      <c r="AJ191" s="189"/>
      <c r="AK191" s="199"/>
      <c r="AQ191" s="199"/>
    </row>
    <row r="192" spans="1:43" s="198" customFormat="1" ht="15" customHeight="1" thickBot="1">
      <c r="A192" s="189"/>
      <c r="B192" s="189"/>
      <c r="C192" s="190"/>
      <c r="D192" s="203" t="s">
        <v>227</v>
      </c>
      <c r="E192" s="204"/>
      <c r="F192" s="205"/>
      <c r="G192" s="206">
        <f>K186</f>
        <v>58188.8</v>
      </c>
      <c r="H192" s="189"/>
      <c r="I192" s="200">
        <v>61658.2</v>
      </c>
      <c r="J192" s="420"/>
      <c r="K192" s="189"/>
      <c r="L192" s="189"/>
      <c r="M192" s="189"/>
      <c r="N192" s="202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339"/>
      <c r="AD192" s="189"/>
      <c r="AE192" s="189"/>
      <c r="AF192" s="189"/>
      <c r="AG192" s="189"/>
      <c r="AH192" s="189"/>
      <c r="AI192" s="189"/>
      <c r="AJ192" s="189"/>
      <c r="AK192" s="199"/>
      <c r="AQ192" s="199"/>
    </row>
    <row r="193" spans="1:43" ht="15" thickBot="1">
      <c r="A193" s="207"/>
      <c r="B193" s="9"/>
      <c r="C193" s="207"/>
      <c r="D193" s="203" t="s">
        <v>228</v>
      </c>
      <c r="E193" s="208"/>
      <c r="F193" s="209"/>
      <c r="G193" s="206">
        <f>L186</f>
        <v>7644.2</v>
      </c>
      <c r="H193" s="9"/>
      <c r="I193" s="200">
        <v>7952.9</v>
      </c>
      <c r="J193" s="42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76"/>
      <c r="AA193" s="76"/>
      <c r="AB193" s="76"/>
      <c r="AC193" s="340"/>
      <c r="AD193" s="76"/>
      <c r="AE193" s="76"/>
      <c r="AF193" s="76"/>
      <c r="AG193" s="76"/>
      <c r="AH193" s="76"/>
      <c r="AI193" s="76"/>
      <c r="AJ193" s="7"/>
      <c r="AQ193" s="210"/>
    </row>
    <row r="194" spans="1:36" ht="15" thickBot="1">
      <c r="A194" s="207"/>
      <c r="B194" s="9"/>
      <c r="C194" s="207"/>
      <c r="D194" s="203" t="s">
        <v>229</v>
      </c>
      <c r="E194" s="208"/>
      <c r="F194" s="209"/>
      <c r="G194" s="206">
        <f>J186</f>
        <v>98092.9</v>
      </c>
      <c r="H194" s="9"/>
      <c r="I194" s="200">
        <v>93257</v>
      </c>
      <c r="J194" s="420"/>
      <c r="K194" s="211"/>
      <c r="L194" s="2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76"/>
      <c r="AA194" s="76"/>
      <c r="AB194" s="76"/>
      <c r="AC194" s="340"/>
      <c r="AD194" s="76"/>
      <c r="AE194" s="76"/>
      <c r="AF194" s="76"/>
      <c r="AG194" s="76"/>
      <c r="AH194" s="76"/>
      <c r="AI194" s="76"/>
      <c r="AJ194" s="7"/>
    </row>
    <row r="195" spans="1:36" ht="15" thickBot="1">
      <c r="A195" s="207"/>
      <c r="B195" s="9"/>
      <c r="C195" s="207"/>
      <c r="D195" s="203" t="s">
        <v>195</v>
      </c>
      <c r="E195" s="208"/>
      <c r="F195" s="209"/>
      <c r="G195" s="206">
        <f>Q186</f>
        <v>2629.3</v>
      </c>
      <c r="H195" s="9"/>
      <c r="I195" s="200">
        <v>2073.8</v>
      </c>
      <c r="J195" s="420"/>
      <c r="K195" s="9"/>
      <c r="L195" s="6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76"/>
      <c r="AA195" s="76"/>
      <c r="AB195" s="76"/>
      <c r="AC195" s="340"/>
      <c r="AD195" s="76"/>
      <c r="AE195" s="76"/>
      <c r="AF195" s="76"/>
      <c r="AG195" s="76"/>
      <c r="AH195" s="76"/>
      <c r="AI195" s="76"/>
      <c r="AJ195" s="7"/>
    </row>
    <row r="196" spans="1:36" ht="13.5" customHeight="1" thickBot="1">
      <c r="A196" s="207"/>
      <c r="B196" s="212"/>
      <c r="C196" s="6"/>
      <c r="D196" s="191" t="s">
        <v>230</v>
      </c>
      <c r="E196" s="213"/>
      <c r="F196" s="214"/>
      <c r="G196" s="194">
        <f>R186+M186</f>
        <v>31581.4</v>
      </c>
      <c r="H196" s="212"/>
      <c r="I196" s="200">
        <v>31314</v>
      </c>
      <c r="J196" s="420"/>
      <c r="K196" s="212"/>
      <c r="L196" s="6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5"/>
      <c r="AA196" s="215"/>
      <c r="AB196" s="215"/>
      <c r="AC196" s="341"/>
      <c r="AD196" s="215"/>
      <c r="AE196" s="215"/>
      <c r="AF196" s="215"/>
      <c r="AG196" s="215"/>
      <c r="AH196" s="215"/>
      <c r="AI196" s="215"/>
      <c r="AJ196" s="7"/>
    </row>
    <row r="197" spans="1:36" ht="13.5" thickBot="1">
      <c r="A197" s="207"/>
      <c r="B197" s="24"/>
      <c r="C197" s="216"/>
      <c r="D197" s="217"/>
      <c r="E197" s="9"/>
      <c r="F197" s="217"/>
      <c r="G197" s="217"/>
      <c r="H197" s="217"/>
      <c r="I197" s="217"/>
      <c r="J197" s="217"/>
      <c r="K197" s="217"/>
      <c r="L197" s="210"/>
      <c r="M197" s="217"/>
      <c r="N197" s="217"/>
      <c r="O197" s="217"/>
      <c r="P197" s="211"/>
      <c r="Q197" s="211"/>
      <c r="R197" s="211"/>
      <c r="S197" s="211"/>
      <c r="T197" s="211"/>
      <c r="U197" s="211"/>
      <c r="V197" s="211"/>
      <c r="W197" s="211"/>
      <c r="X197" s="211"/>
      <c r="Y197" s="218"/>
      <c r="Z197" s="218"/>
      <c r="AA197" s="219"/>
      <c r="AB197" s="219"/>
      <c r="AC197" s="342"/>
      <c r="AD197" s="218"/>
      <c r="AE197" s="219"/>
      <c r="AF197" s="219"/>
      <c r="AG197" s="219"/>
      <c r="AH197" s="219"/>
      <c r="AI197" s="219"/>
      <c r="AJ197" s="219"/>
    </row>
    <row r="198" spans="1:36" ht="12.75">
      <c r="A198" s="207"/>
      <c r="B198" s="414" t="s">
        <v>231</v>
      </c>
      <c r="C198" s="415"/>
      <c r="D198" s="281">
        <f>D14+D15+D21+D22+D23+D24+D27+D28+D30+D31+D32+D56+D57+D58+D59+D60+D61+D62+D63+D64+D65+D66+D67+D68+D69+D70+D71+D72+D80+D81+D82+D85+D86+D87+D88+D89+D90+D91+D92+D93+D94+D95+D96+D97+D99+D101+D102+D104+D105+D106+D107+D108+D112+D113+D119+D120+D124+D125+D127+D131+D132+D133+D134+D135+D136+D138+D140+D141+D142+D143+D144+D148+D149+D150+D152+D153+D154+D155+D156+D157+D158+D159+D160+D161+D162+D164+D165+D168+D172+D173</f>
        <v>164565.4</v>
      </c>
      <c r="E198" s="281">
        <f>E14+E15+E21+E22+E23+E24+E27+E28+E30+E31+E32+E56+E57+E58+E59+E60+E61+E62+E63+E64+E65+E66+E67+E68+E69+E70+E71+E72+E80+E81+E82+E85+E86+E87+E88+E89+E90+E91+E92+E93+E94+E95+E96+E97+E99+E101+E102+E104+E105+E106+E107+E108+E112+E113+E119+E120+E124+E125+E127+E131+E132+E133+E134+E135+E136+E138+E140+E141+E142+E143+E144+E148+E149+E150+E152+E153+E154+E155+E156+E157+E158+E159+E160+E161+E162+E164+E165+E168+E172+E173</f>
        <v>20090.6</v>
      </c>
      <c r="F198" s="281">
        <f>F14+F15+F21+F22+F23+F24+F27+F28+F30+F31+F32+F56+F57+F58+F59+F60+F61+F62+F63+F64+F65+F66+F67+F68+F69+F70+F71+F72+F80+F81+F82+F85+F86+F87+F88+F89+F90+F91+F92+F93+F94+F95+F96+F97+F99+F101+F102+F104+F105+F106+F107+F108+F112+F113+F119+F120+F124+F125+F127+F131+F132+F133+F134+F135+F136+F138+F140+F141+F142+F143+F144+F148+F149+F150+F152+F153+F154+F155+F156+F157+F158+F159+F160+F161+F162+F164+F165+F168+F172+F173</f>
        <v>154990.6</v>
      </c>
      <c r="G198" s="281">
        <f>G14+G15+G21+G22+G23+G24+G27+G28+G30+G31+G32+G56+G57+G58+G59+G60+G61+G62+G63+G64+G65+G66+G67+G68+G69+G70+G71+G72+G80+G81+G82+G85+G86+G87+G88+G89+G90+G91+G92+G93+G94+G95+G96+G97+G99+G101+G102+G104+G105+G106+G107+G108+G112+G113+G119+G120+G124+G125+G127+G131+G132+G133+G134+G135+G136+G138+G140+G141+G142+G143+G144+G148+G149+G150+G152+G153+G154+G155+G156+G157+G158+G159+G160+G161+G162+G164+G165+G168+G172+G173</f>
        <v>0</v>
      </c>
      <c r="H198" s="281">
        <f>H14+H15+H21+H22+H23+H24+H27+H28+H30+H31+H32+H56+H57+H58+H59+H60+H61+H62+H63+H64+H65+H66+H67+H68+H69+H70+H71+H72+H80+H81+H82+H85+H86+H87+H88+H89+H90+H91+H92+H93+H94+H95+H96+H97+H99+H101+H102+H104+H105+H106+H107+H108+H112+H113+H119+H120+H124+H125+H127+H131+H132+H133+H134+H135+H136+H138+H140+H141+H142+H143+H144+H148+H149+H150+H152+H153+H154+H155+H156+H157+H158+H159+H160+H161+H162+H164+H165+H168+H172+H173</f>
        <v>97982.1</v>
      </c>
      <c r="I198" s="282"/>
      <c r="J198" s="281">
        <f>J14+J15+J21+J22+J23+J24+J27+J28+J30+J31+J32+J56+J57+J58+J59+J60+J61+J62+J63+J64+J65+J66+J67+J68+J69+J70+J71+J72+J80+J81+J82+J85+J86+J87+J88+J89+J90+J91+J92+J93+J94+J95+J96+J97+J99+J101+J102+J104+J105+J106+J107+J108+J112+J113+J119+J120+J124+J125+J127+J131+J132+J133+J134+J135+J136+J138+J140+J141+J142+J143+J144+J148+J149+J150+J152+J153+J154+J155+J156+J157+J158+J159+J160+J161+J162+J164+J165+J168+J172+J173</f>
        <v>55960.2</v>
      </c>
      <c r="K198" s="281">
        <f>K14+K15+K21+K22+K23+K24+K27+K28+K30+K31+K32+K56+K57+K58+K59+K60+K61+K62+K63+K64+K65+K66+K67+K68+K69+K70+K71+K72+K80+K81+K82+K85+K86+K87+K88+K89+K90+K91+K92+K93+K94+K95+K96+K97+K99+K101+K102+K104+K105+K106+K107+K108+K112+K113+K119+K120+K124+K125+K127+K131+K132+K133+K134+K135+K136+K138+K140+K141+K142+K143+K144+K148+K149+K150+K152+K153+K154+K155+K156+K157+K158+K159+K160+K161+K162+K164+K165+K168+K172+K173</f>
        <v>31727.3</v>
      </c>
      <c r="L198" s="281">
        <f>L14+L15+L21+L22+L23+L24+L27+L28+L30+L31+L32+L56+L57+L58+L59+L60+L61+L62+L63+L64+L65+L66+L67+L68+L69+L70+L71+L72+L80+L81+L82+L85+L86+L87+L88+L89+L90+L91+L92+L93+L94+L95+L96+L97+L99+L101+L102+L104+L105+L106+L107+L108+L112+L113+L119+L120+L124+L125+L127+L131+L132+L133+L134+L135+L136+L138+L140+L141+L142+L143+L144+L148+L149+L150+L152+L153+L154+L155+L156+L157+L158+L159+L160+L161+L162+L164+L165+L168+L172+L173</f>
        <v>4728.7</v>
      </c>
      <c r="M198" s="281">
        <f>M14+M15+M21+M22+M23+M24+M27+M28+M30+M31+M32+M56+M57+M58+M59+M60+M61+M62+M63+M64+M65+M66+M67+M68+M69+M70+M71+M72+M80+M81+M82+M85+M86+M87+M88+M89+M90+M91+M92+M93+M94+M95+M96+M97+M99+M101+M102+M104+M105+M106+M107+M108+M112+M113+M119+M120+M124+M125+M127+M131+M132+M133+M134+M135+M136+M138+M140+M141+M142+M143+M144+M148+M149+M150+M152+M153+M154+M155+M156+M157+M158+M159+M160+M161+M162+M164+M165+M168+M172+M173</f>
        <v>5565.9</v>
      </c>
      <c r="N198" s="281">
        <f>N14+N15+N21+N22+N23+N24+N27+N28+N30+N31+N32+N56+N57+N58+N59+N60+N61+N62+N63+N64+N65+N66+N67+N68+N69+N70+N71+N72+N80+N81+N82+N85+N86+N87+N88+N89+N90+N91+N92+N93+N94+N95+N96+N97+N99+N101+N102+N104+N105+N106+N107+N108+N112+N113+N119+N120+N124+N125+N127+N131+N132+N133+N134+N135+N136+N138+N140+N141+N142+N143+N144+N148+N149+N150+N152+N153+N154+N155+N156+N157+N158+N159+N160+N161+N162+N164+N165+N168+N172+N173</f>
        <v>78436.9</v>
      </c>
      <c r="O198" s="282"/>
      <c r="P198" s="281">
        <f>P14+P15+P21+P22+P23+P24+P27+P28+P30+P31+P32+P56+P57+P58+P59+P60+P61+P62+P63+P64+P65+P66+P67+P68+P69+P70+P71+P72+P80+P81+P82+P85+P86+P87+P88+P89+P90+P91+P92+P93+P94+P95+P96+P97+P99+P101+P102+P104+P105+P106+P107+P108+P112+P113+P119+P120+P124+P125+P127+P131+P132+P133+P134+P135+P136+P138+P140+P141+P142+P143+P144+P148+P149+P150+P152+P153+P154+P155+P156+P157+P158+P159+P160+P161+P162+P164+P165+P168+P172+P173</f>
        <v>60432.7</v>
      </c>
      <c r="Q198" s="281">
        <f>Q14+Q15+Q21+Q22+Q23+Q24+Q27+Q28+Q30+Q31+Q32+Q56+Q57+Q58+Q59+Q60+Q61+Q62+Q63+Q64+Q65+Q66+Q67+Q68+Q69+Q70+Q71+Q72+Q80+Q81+Q82+Q85+Q86+Q87+Q88+Q89+Q90+Q91+Q92+Q93+Q94+Q95+Q96+Q97+Q99+Q101+Q102+Q104+Q105+Q106+Q107+Q108+Q112+Q113+Q119+Q120+Q124+Q125+Q127+Q131+Q132+Q133+Q134+Q135+Q136+Q138+Q140+Q141+Q142+Q143+Q144+Q148+Q149+Q150+Q152+Q153+Q154+Q155+Q156+Q157+Q158+Q159+Q160+Q161+Q162+Q164+Q165+Q168+Q172+Q173</f>
        <v>2141.7</v>
      </c>
      <c r="R198" s="281">
        <f>R14+R15+R21+R22+R23+R24+R27+R28+R30+R31+R32+R56+R57+R58+R59+R60+R61+R62+R63+R64+R65+R66+R67+R68+R69+R70+R71+R72+R80+R81+R82+R85+R86+R87+R88+R89+R90+R91+R92+R93+R94+R95+R96+R97+R99+R101+R102+R104+R105+R106+R107+R108+R112+R113+R119+R120+R124+R125+R127+R131+R132+R133+R134+R135+R136+R138+R140+R141+R142+R143+R144+R148+R149+R150+R152+R153+R154+R155+R156+R157+R158+R159+R160+R161+R162+R164+R165+R168+R172+R173</f>
        <v>15862.5</v>
      </c>
      <c r="S198" s="217"/>
      <c r="T198" s="211"/>
      <c r="U198" s="211"/>
      <c r="V198" s="211"/>
      <c r="W198" s="211"/>
      <c r="X198" s="211"/>
      <c r="Y198" s="218"/>
      <c r="Z198" s="219"/>
      <c r="AA198" s="219"/>
      <c r="AB198" s="219"/>
      <c r="AC198" s="338"/>
      <c r="AD198" s="219"/>
      <c r="AE198" s="219"/>
      <c r="AF198" s="219"/>
      <c r="AG198" s="219"/>
      <c r="AH198" s="219"/>
      <c r="AI198" s="219"/>
      <c r="AJ198" s="219"/>
    </row>
    <row r="199" spans="1:36" ht="12.75">
      <c r="A199" s="207"/>
      <c r="B199" s="247" t="s">
        <v>277</v>
      </c>
      <c r="C199" s="248"/>
      <c r="D199" s="283">
        <f>D176+D177</f>
        <v>2328.7</v>
      </c>
      <c r="E199" s="283">
        <f>E176+E177</f>
        <v>253</v>
      </c>
      <c r="F199" s="283">
        <f>F176+F177</f>
        <v>2327</v>
      </c>
      <c r="G199" s="283">
        <f>G176+G177</f>
        <v>0</v>
      </c>
      <c r="H199" s="283">
        <f>H176+H177</f>
        <v>331.7</v>
      </c>
      <c r="I199" s="284"/>
      <c r="J199" s="283">
        <f>J176+J177</f>
        <v>281.2</v>
      </c>
      <c r="K199" s="283">
        <f>K176+K177</f>
        <v>0</v>
      </c>
      <c r="L199" s="283">
        <f>L176+L177</f>
        <v>50.5</v>
      </c>
      <c r="M199" s="283">
        <f>M176+M177</f>
        <v>0</v>
      </c>
      <c r="N199" s="283">
        <f>N176+N177</f>
        <v>1995.3</v>
      </c>
      <c r="O199" s="284"/>
      <c r="P199" s="283">
        <f>P176+P177</f>
        <v>1995.3</v>
      </c>
      <c r="Q199" s="283">
        <f>Q176+Q177</f>
        <v>0</v>
      </c>
      <c r="R199" s="283">
        <f>R176+R177</f>
        <v>0</v>
      </c>
      <c r="S199" s="217"/>
      <c r="T199" s="211"/>
      <c r="U199" s="211"/>
      <c r="V199" s="211"/>
      <c r="W199" s="211"/>
      <c r="X199" s="211"/>
      <c r="Y199" s="218"/>
      <c r="Z199" s="219"/>
      <c r="AA199" s="219"/>
      <c r="AB199" s="219"/>
      <c r="AC199" s="338"/>
      <c r="AD199" s="219"/>
      <c r="AE199" s="219"/>
      <c r="AF199" s="219"/>
      <c r="AG199" s="219"/>
      <c r="AH199" s="219"/>
      <c r="AI199" s="219"/>
      <c r="AJ199" s="219"/>
    </row>
    <row r="200" spans="1:36" ht="12.75">
      <c r="A200" s="207"/>
      <c r="B200" s="247" t="s">
        <v>278</v>
      </c>
      <c r="C200" s="248"/>
      <c r="D200" s="283">
        <f>D103</f>
        <v>1459.9</v>
      </c>
      <c r="E200" s="283">
        <f>E103</f>
        <v>223.4</v>
      </c>
      <c r="F200" s="283">
        <f>F103</f>
        <v>1601.5</v>
      </c>
      <c r="G200" s="283">
        <f>G103</f>
        <v>36</v>
      </c>
      <c r="H200" s="283">
        <f>H103</f>
        <v>440.3</v>
      </c>
      <c r="I200" s="284"/>
      <c r="J200" s="283">
        <f>J103</f>
        <v>367</v>
      </c>
      <c r="K200" s="283">
        <f>K103</f>
        <v>73.3</v>
      </c>
      <c r="L200" s="283">
        <f>L103</f>
        <v>0</v>
      </c>
      <c r="M200" s="283">
        <f>M103</f>
        <v>0</v>
      </c>
      <c r="N200" s="283">
        <f>N103</f>
        <v>1393.5</v>
      </c>
      <c r="O200" s="284"/>
      <c r="P200" s="283">
        <f>P103</f>
        <v>1161.2</v>
      </c>
      <c r="Q200" s="283">
        <f>Q103</f>
        <v>0</v>
      </c>
      <c r="R200" s="283">
        <f>R103</f>
        <v>232.3</v>
      </c>
      <c r="S200" s="217"/>
      <c r="T200" s="211"/>
      <c r="U200" s="211"/>
      <c r="V200" s="211"/>
      <c r="W200" s="211"/>
      <c r="X200" s="211"/>
      <c r="Y200" s="218"/>
      <c r="Z200" s="219"/>
      <c r="AA200" s="219"/>
      <c r="AB200" s="219"/>
      <c r="AC200" s="338"/>
      <c r="AD200" s="219"/>
      <c r="AE200" s="219"/>
      <c r="AF200" s="219"/>
      <c r="AG200" s="219"/>
      <c r="AH200" s="219"/>
      <c r="AI200" s="219"/>
      <c r="AJ200" s="219"/>
    </row>
    <row r="201" spans="1:36" ht="12.75">
      <c r="A201" s="207"/>
      <c r="B201" s="414" t="s">
        <v>279</v>
      </c>
      <c r="C201" s="415"/>
      <c r="D201" s="285">
        <f>D35+D37</f>
        <v>689.8</v>
      </c>
      <c r="E201" s="285">
        <f>E35+E37</f>
        <v>74.5</v>
      </c>
      <c r="F201" s="285">
        <f>F35+F37</f>
        <v>406.4</v>
      </c>
      <c r="G201" s="285">
        <f>G35+G37</f>
        <v>0</v>
      </c>
      <c r="H201" s="285">
        <f>H35+H37</f>
        <v>463.2</v>
      </c>
      <c r="I201" s="286"/>
      <c r="J201" s="285">
        <f>J35+J37</f>
        <v>43</v>
      </c>
      <c r="K201" s="285">
        <f>K35+K37</f>
        <v>141</v>
      </c>
      <c r="L201" s="285">
        <f>L35+L37</f>
        <v>0</v>
      </c>
      <c r="M201" s="285">
        <f>M35+M37</f>
        <v>279.2</v>
      </c>
      <c r="N201" s="285">
        <f>N35+N37</f>
        <v>266.4</v>
      </c>
      <c r="O201" s="286"/>
      <c r="P201" s="285">
        <f>P35+P37</f>
        <v>222.4</v>
      </c>
      <c r="Q201" s="285">
        <f>Q35+Q37</f>
        <v>0</v>
      </c>
      <c r="R201" s="285">
        <f>R35+R37</f>
        <v>44</v>
      </c>
      <c r="S201" s="211"/>
      <c r="T201" s="211"/>
      <c r="U201" s="211"/>
      <c r="V201" s="211"/>
      <c r="W201" s="211"/>
      <c r="X201" s="211"/>
      <c r="Y201" s="220"/>
      <c r="Z201" s="221"/>
      <c r="AA201" s="221"/>
      <c r="AB201" s="221"/>
      <c r="AC201" s="338"/>
      <c r="AD201" s="221"/>
      <c r="AE201" s="221"/>
      <c r="AF201" s="221"/>
      <c r="AG201" s="221"/>
      <c r="AH201" s="221"/>
      <c r="AI201" s="221"/>
      <c r="AJ201" s="221"/>
    </row>
    <row r="202" spans="1:36" ht="12.75">
      <c r="A202" s="207"/>
      <c r="B202" s="414" t="s">
        <v>280</v>
      </c>
      <c r="C202" s="415"/>
      <c r="D202" s="285">
        <f>D34+D39+D40</f>
        <v>3477.2</v>
      </c>
      <c r="E202" s="285">
        <f>E34+E39+E40</f>
        <v>284.2</v>
      </c>
      <c r="F202" s="285">
        <f>F34+F39+F40</f>
        <v>3442.8</v>
      </c>
      <c r="G202" s="285">
        <f>G34+G39+G40</f>
        <v>0</v>
      </c>
      <c r="H202" s="285">
        <f>H34+H39+H40</f>
        <v>2158.1</v>
      </c>
      <c r="I202" s="286"/>
      <c r="J202" s="285">
        <f>J34+J39+J40</f>
        <v>1721.9</v>
      </c>
      <c r="K202" s="285">
        <f>K34+K39+K40</f>
        <v>347.7</v>
      </c>
      <c r="L202" s="285">
        <f>L34+L39+L40</f>
        <v>45.7</v>
      </c>
      <c r="M202" s="285">
        <f>M34+M39+M40</f>
        <v>42.8</v>
      </c>
      <c r="N202" s="285">
        <f>N34+N39+N40</f>
        <v>1327.5</v>
      </c>
      <c r="O202" s="286"/>
      <c r="P202" s="285">
        <f>P34+P39+P40</f>
        <v>1327.5</v>
      </c>
      <c r="Q202" s="285">
        <f>Q34+Q39+Q40</f>
        <v>0</v>
      </c>
      <c r="R202" s="285">
        <f>R34+R39+R40</f>
        <v>0</v>
      </c>
      <c r="S202" s="211"/>
      <c r="T202" s="211"/>
      <c r="U202" s="211"/>
      <c r="V202" s="211"/>
      <c r="W202" s="211"/>
      <c r="X202" s="211"/>
      <c r="Y202" s="220"/>
      <c r="Z202" s="221"/>
      <c r="AA202" s="221"/>
      <c r="AB202" s="221"/>
      <c r="AC202" s="338"/>
      <c r="AD202" s="221"/>
      <c r="AE202" s="221"/>
      <c r="AF202" s="221"/>
      <c r="AG202" s="221"/>
      <c r="AH202" s="221"/>
      <c r="AI202" s="221"/>
      <c r="AJ202" s="221"/>
    </row>
    <row r="203" spans="1:36" ht="12.75">
      <c r="A203" s="207"/>
      <c r="B203" s="414" t="s">
        <v>281</v>
      </c>
      <c r="C203" s="415"/>
      <c r="D203" s="285">
        <f>D36+D38+D41+D42+D43+D44+D45+D46+D47+D49+D50+D53+D54+D55+D84+D121+D122</f>
        <v>22959.5</v>
      </c>
      <c r="E203" s="285">
        <f>E36+E38+E41+E42+E43+E44+E45+E46+E47+E49+E50+E53+E54+E55+E84+E121+E122</f>
        <v>2425.5</v>
      </c>
      <c r="F203" s="285">
        <f>F36+F38+F41+F42+F43+F44+F45+F46+F47+F49+F50+F53+F54+F55+F84+F121+F122</f>
        <v>21421.2</v>
      </c>
      <c r="G203" s="285">
        <f>G36+G38+G41+G42+G43+G44+G45+G46+G47+G49+G50+G53+G54+G55+G84+G121+G122</f>
        <v>0</v>
      </c>
      <c r="H203" s="285">
        <f>H36+H38+H41+H42+H43+H44+H45+H46+H47+H49+H50+H53+H54+H55+H84+H121+H122</f>
        <v>14595.8</v>
      </c>
      <c r="I203" s="286"/>
      <c r="J203" s="285">
        <f>J36+J38+J41+J42+J43+J44+J45+J46+J47+J49+J50+J53+J54+J55+J84+J121+J122</f>
        <v>9668.55</v>
      </c>
      <c r="K203" s="285">
        <f>K36+K38+K41+K42+K43+K44+K45+K46+K47+K49+K50+K53+K54+K55+K84+K121+K122</f>
        <v>3026.3</v>
      </c>
      <c r="L203" s="285">
        <f>L36+L38+L41+L42+L43+L44+L45+L46+L47+L49+L50+L53+L54+L55+L84+L121+L122</f>
        <v>390.9</v>
      </c>
      <c r="M203" s="285">
        <f>M36+M38+M41+M42+M43+M44+M45+M46+M47+M49+M50+M53+M54+M55+M84+M121+M122</f>
        <v>1510</v>
      </c>
      <c r="N203" s="285">
        <f>N36+N38+N41+N42+N43+N44+N45+N46+N47+N49+N50+N53+N54+N55+N84+N121+N122</f>
        <v>8995.6</v>
      </c>
      <c r="O203" s="286"/>
      <c r="P203" s="285">
        <f>P36+P38+P41+P42+P43+P44+P45+P46+P47+P49+P50+P53+P54+P55+P84+P121+P122</f>
        <v>8335.4</v>
      </c>
      <c r="Q203" s="285">
        <f>Q36+Q38+Q41+Q42+Q43+Q44+Q45+Q46+Q47+Q49+Q50+Q53+Q54+Q55+Q84+Q121+Q122</f>
        <v>0</v>
      </c>
      <c r="R203" s="285">
        <f>R36+R38+R41+R42+R43+R44+R45+R46+R47+R49+R50+R53+R54+R55+R84+R121+R122</f>
        <v>660.2</v>
      </c>
      <c r="S203" s="211"/>
      <c r="T203" s="211"/>
      <c r="U203" s="211"/>
      <c r="V203" s="211"/>
      <c r="W203" s="211"/>
      <c r="X203" s="211"/>
      <c r="Y203" s="220"/>
      <c r="Z203" s="221"/>
      <c r="AA203" s="221"/>
      <c r="AB203" s="221"/>
      <c r="AC203" s="338"/>
      <c r="AD203" s="221"/>
      <c r="AE203" s="221"/>
      <c r="AF203" s="221"/>
      <c r="AG203" s="221"/>
      <c r="AH203" s="221"/>
      <c r="AI203" s="221"/>
      <c r="AJ203" s="221"/>
    </row>
    <row r="204" spans="1:36" ht="12.75">
      <c r="A204" s="207"/>
      <c r="B204" s="414" t="s">
        <v>282</v>
      </c>
      <c r="C204" s="415"/>
      <c r="D204" s="285">
        <f>D48+D51</f>
        <v>3116.5</v>
      </c>
      <c r="E204" s="285">
        <f>E48+E51</f>
        <v>395</v>
      </c>
      <c r="F204" s="285">
        <f>F48+F51</f>
        <v>2769.2</v>
      </c>
      <c r="G204" s="285">
        <f>G48+G51</f>
        <v>0</v>
      </c>
      <c r="H204" s="285">
        <f>H48+H51</f>
        <v>1958.9</v>
      </c>
      <c r="I204" s="286"/>
      <c r="J204" s="285">
        <f>J48+J51</f>
        <v>653.9</v>
      </c>
      <c r="K204" s="285">
        <f>K48+K51</f>
        <v>1150.7</v>
      </c>
      <c r="L204" s="285">
        <f>L48+L51</f>
        <v>30.6</v>
      </c>
      <c r="M204" s="285">
        <f>M48+M51</f>
        <v>123.7</v>
      </c>
      <c r="N204" s="285">
        <f>N48+N51</f>
        <v>1165.2</v>
      </c>
      <c r="O204" s="286"/>
      <c r="P204" s="285">
        <f>P48+P51</f>
        <v>934</v>
      </c>
      <c r="Q204" s="285">
        <f>Q48+Q51</f>
        <v>0</v>
      </c>
      <c r="R204" s="285">
        <f>R48+R51</f>
        <v>231.2</v>
      </c>
      <c r="S204" s="211"/>
      <c r="T204" s="211"/>
      <c r="U204" s="211"/>
      <c r="V204" s="211"/>
      <c r="W204" s="211"/>
      <c r="X204" s="211"/>
      <c r="Y204" s="220"/>
      <c r="Z204" s="221"/>
      <c r="AA204" s="221"/>
      <c r="AB204" s="221"/>
      <c r="AC204" s="338"/>
      <c r="AD204" s="221"/>
      <c r="AE204" s="221"/>
      <c r="AF204" s="221"/>
      <c r="AG204" s="221"/>
      <c r="AH204" s="221"/>
      <c r="AI204" s="221"/>
      <c r="AJ204" s="221"/>
    </row>
    <row r="205" spans="1:36" ht="12.75">
      <c r="A205" s="207"/>
      <c r="B205" s="414" t="s">
        <v>233</v>
      </c>
      <c r="C205" s="415"/>
      <c r="D205" s="285">
        <f>D26+D52+D76+D78+D110+D118+D146+D147+D183</f>
        <v>6260.5</v>
      </c>
      <c r="E205" s="285">
        <f>E26+E52+E76+E78+E110+E118+E146+E147+E183</f>
        <v>917.9</v>
      </c>
      <c r="F205" s="285">
        <f>F26+F52+F76+F78+F110+F118+F146+F147+F183</f>
        <v>5589.2</v>
      </c>
      <c r="G205" s="285">
        <f>G26+G52+G76+G78+G110+G118+G146+G147+G183</f>
        <v>0</v>
      </c>
      <c r="H205" s="285">
        <f>H26+H52+H76+H78+H110+H118+H146+H147+H183</f>
        <v>1283.9</v>
      </c>
      <c r="I205" s="286"/>
      <c r="J205" s="285">
        <f>J26+J52+J76+J78+J110+J118+J146+J147+J183</f>
        <v>484.6</v>
      </c>
      <c r="K205" s="285">
        <f>K26+K52+K76+K78+K110+K118+K146+K147+K183</f>
        <v>499.4</v>
      </c>
      <c r="L205" s="285">
        <f>L26+L52+L76+L78+L110+L118+L146+L147+L183</f>
        <v>0</v>
      </c>
      <c r="M205" s="285">
        <f>M26+M52+M76+M78+M110+M118+M146+M147+M183</f>
        <v>299.9</v>
      </c>
      <c r="N205" s="285">
        <f>N26+N52+N76+N78+N110+N118+N146+N147+N183</f>
        <v>5030.6</v>
      </c>
      <c r="O205" s="286"/>
      <c r="P205" s="285">
        <f>P26+P52+P76+P78+P110+P118+P146+P147+P183</f>
        <v>4233.8</v>
      </c>
      <c r="Q205" s="285">
        <f>Q26+Q52+Q76+Q78+Q110+Q118+Q146+Q147+Q183</f>
        <v>371.4</v>
      </c>
      <c r="R205" s="285">
        <f>R26+R52+R76+R78+R110+R118+R146+R147+R183</f>
        <v>425.4</v>
      </c>
      <c r="S205" s="211"/>
      <c r="T205" s="211"/>
      <c r="U205" s="211"/>
      <c r="V205" s="211"/>
      <c r="W205" s="211"/>
      <c r="X205" s="211"/>
      <c r="Y205" s="220"/>
      <c r="Z205" s="221"/>
      <c r="AA205" s="221"/>
      <c r="AB205" s="221"/>
      <c r="AC205" s="338"/>
      <c r="AD205" s="221"/>
      <c r="AE205" s="221"/>
      <c r="AF205" s="221"/>
      <c r="AG205" s="221"/>
      <c r="AH205" s="221"/>
      <c r="AI205" s="221"/>
      <c r="AJ205" s="221"/>
    </row>
    <row r="206" spans="1:36" ht="13.5" thickBot="1">
      <c r="A206" s="207"/>
      <c r="B206" s="414" t="s">
        <v>234</v>
      </c>
      <c r="C206" s="415"/>
      <c r="D206" s="287">
        <f>D16+D17+D20+D25+D29+D73+D74+D75+D83+D98+D111+D114+D115+D116+D139+D145+D163+D167</f>
        <v>39364.6</v>
      </c>
      <c r="E206" s="287">
        <f>E16+E17+E20+E25+E29+E73+E74+E75+E83+E98+E111+E114+E115+E116+E139+E145+E163+E167</f>
        <v>5096.3</v>
      </c>
      <c r="F206" s="287">
        <f>F16+F17+F20+F25+F29+F73+F74+F75+F83+F98+F111+F114+F115+F116+F139+F145+F163+F167</f>
        <v>36602.3</v>
      </c>
      <c r="G206" s="287">
        <f>G16+G17+G20+G25+G29+G73+G74+G75+G83+G98+G111+G114+G115+G116+G139+G145+G163+G167</f>
        <v>94</v>
      </c>
      <c r="H206" s="287">
        <f>H16+H17+H20+H25+H29+H73+H74+H75+H83+H98+H111+H114+H115+H116+H139+H145+H163+H167</f>
        <v>30259.3</v>
      </c>
      <c r="I206" s="288"/>
      <c r="J206" s="287">
        <f>J16+J17+J20+J25+J29+J73+J74+J75+J83+J98+J111+J114+J115+J116+J139+J145+J163+J167</f>
        <v>15354.5</v>
      </c>
      <c r="K206" s="287">
        <f>K16+K17+K20+K25+K29+K73+K74+K75+K83+K98+K111+K114+K115+K116+K139+K145+K163+K167</f>
        <v>11695.5</v>
      </c>
      <c r="L206" s="287">
        <f>L16+L17+L20+L25+L29+L73+L74+L75+L83+L98+L111+L114+L115+L116+L139+L145+L163+L167</f>
        <v>1419.5</v>
      </c>
      <c r="M206" s="287">
        <f>M16+M17+M20+M25+M29+M73+M74+M75+M83+M98+M111+M114+M115+M116+M139+M145+M163+M167</f>
        <v>1789.8</v>
      </c>
      <c r="N206" s="287">
        <f>N16+N17+N20+N25+N29+N73+N74+N75+N83+N98+N111+N114+N115+N116+N139+N145+N163+N167</f>
        <v>9131</v>
      </c>
      <c r="O206" s="288"/>
      <c r="P206" s="287">
        <f>P16+P17+P20+P25+P29+P73+P74+P75+P83+P98+P111+P114+P115+P116+P139+P145+P163+P167</f>
        <v>8078.7</v>
      </c>
      <c r="Q206" s="287">
        <f>Q16+Q17+Q20+Q25+Q29+Q73+Q74+Q75+Q83+Q98+Q111+Q114+Q115+Q116+Q139+Q145+Q163+Q167</f>
        <v>54.1</v>
      </c>
      <c r="R206" s="287">
        <f>R16+R17+R20+R25+R29+R73+R74+R75+R83+R98+R111+R114+R115+R116+R139+R145+R163+R167</f>
        <v>998.2</v>
      </c>
      <c r="S206" s="211"/>
      <c r="T206" s="211"/>
      <c r="U206" s="211"/>
      <c r="V206" s="211"/>
      <c r="W206" s="211"/>
      <c r="X206" s="211"/>
      <c r="Y206" s="220"/>
      <c r="Z206" s="221"/>
      <c r="AA206" s="221"/>
      <c r="AB206" s="221"/>
      <c r="AC206" s="338"/>
      <c r="AD206" s="221"/>
      <c r="AE206" s="221"/>
      <c r="AF206" s="221"/>
      <c r="AG206" s="221"/>
      <c r="AH206" s="221"/>
      <c r="AI206" s="221"/>
      <c r="AJ206" s="221"/>
    </row>
    <row r="207" spans="1:36" ht="12.75">
      <c r="A207" s="207"/>
      <c r="B207" s="414" t="s">
        <v>283</v>
      </c>
      <c r="C207" s="415"/>
      <c r="D207" s="285">
        <f>D182+D184</f>
        <v>361.3</v>
      </c>
      <c r="E207" s="285">
        <f>E182+E184</f>
        <v>0</v>
      </c>
      <c r="F207" s="285">
        <f>F182+F184</f>
        <v>357.4</v>
      </c>
      <c r="G207" s="285">
        <f>G182+G184</f>
        <v>0</v>
      </c>
      <c r="H207" s="285">
        <f>H182+H184</f>
        <v>0</v>
      </c>
      <c r="I207" s="286"/>
      <c r="J207" s="285">
        <f>J182+J184</f>
        <v>0</v>
      </c>
      <c r="K207" s="285">
        <f>K182+K184</f>
        <v>0</v>
      </c>
      <c r="L207" s="285">
        <f>L182+L184</f>
        <v>0</v>
      </c>
      <c r="M207" s="285">
        <f>M182+M184</f>
        <v>0</v>
      </c>
      <c r="N207" s="285">
        <f>N182+N184</f>
        <v>357.4</v>
      </c>
      <c r="O207" s="286"/>
      <c r="P207" s="285">
        <f>P182+P184</f>
        <v>357.4</v>
      </c>
      <c r="Q207" s="285">
        <f>Q182+Q184</f>
        <v>0</v>
      </c>
      <c r="R207" s="285">
        <f>R182+R184</f>
        <v>0</v>
      </c>
      <c r="S207" s="211"/>
      <c r="T207" s="211"/>
      <c r="U207" s="211"/>
      <c r="V207" s="211"/>
      <c r="W207" s="211"/>
      <c r="X207" s="211"/>
      <c r="Y207" s="220"/>
      <c r="Z207" s="221"/>
      <c r="AA207" s="221"/>
      <c r="AB207" s="221"/>
      <c r="AC207" s="338"/>
      <c r="AD207" s="221"/>
      <c r="AE207" s="221"/>
      <c r="AF207" s="221"/>
      <c r="AG207" s="221"/>
      <c r="AH207" s="221"/>
      <c r="AI207" s="221"/>
      <c r="AJ207" s="221"/>
    </row>
    <row r="208" spans="1:36" ht="12.75">
      <c r="A208" s="207"/>
      <c r="B208" s="414" t="s">
        <v>284</v>
      </c>
      <c r="C208" s="415"/>
      <c r="D208" s="289">
        <f>D178+D179</f>
        <v>2570.5</v>
      </c>
      <c r="E208" s="289">
        <f>E178+E179</f>
        <v>316</v>
      </c>
      <c r="F208" s="289">
        <f>F178+F179</f>
        <v>2537.6</v>
      </c>
      <c r="G208" s="289">
        <f>G178+G179</f>
        <v>0</v>
      </c>
      <c r="H208" s="289">
        <f>H178+H179</f>
        <v>570.6</v>
      </c>
      <c r="I208" s="286"/>
      <c r="J208" s="289">
        <f>J178+J179</f>
        <v>570.6</v>
      </c>
      <c r="K208" s="289">
        <f>K178+K179</f>
        <v>0</v>
      </c>
      <c r="L208" s="289">
        <f>L178+L179</f>
        <v>0</v>
      </c>
      <c r="M208" s="289">
        <f>M178+M179</f>
        <v>0</v>
      </c>
      <c r="N208" s="289">
        <f>N178+N179</f>
        <v>2008</v>
      </c>
      <c r="O208" s="286"/>
      <c r="P208" s="289">
        <f>P178+P179</f>
        <v>1967</v>
      </c>
      <c r="Q208" s="289">
        <f>Q178+Q179</f>
        <v>0</v>
      </c>
      <c r="R208" s="289">
        <f>R178+R179</f>
        <v>41</v>
      </c>
      <c r="S208" s="211"/>
      <c r="T208" s="211"/>
      <c r="U208" s="211"/>
      <c r="V208" s="211"/>
      <c r="W208" s="211"/>
      <c r="X208" s="211"/>
      <c r="Y208" s="220"/>
      <c r="Z208" s="221"/>
      <c r="AA208" s="221"/>
      <c r="AB208" s="221"/>
      <c r="AC208" s="338"/>
      <c r="AD208" s="221"/>
      <c r="AE208" s="221"/>
      <c r="AF208" s="221"/>
      <c r="AG208" s="221"/>
      <c r="AH208" s="221"/>
      <c r="AI208" s="221"/>
      <c r="AJ208" s="221"/>
    </row>
    <row r="209" spans="1:36" ht="12.75">
      <c r="A209" s="207"/>
      <c r="B209" s="414" t="s">
        <v>285</v>
      </c>
      <c r="C209" s="415"/>
      <c r="D209" s="285">
        <f>D18+D19+D33+D77+D79+D100+D109+D117+D123+D126+D128+D129+D130+D137+D151+D166+D169+D170+D171</f>
        <v>37951.7</v>
      </c>
      <c r="E209" s="285">
        <f>E18+E19+E33+E77+E79+E100+E109+E117+E123+E126+E128+E129+E130+E137+E151+E166+E169+E170+E171</f>
        <v>5371.4</v>
      </c>
      <c r="F209" s="285">
        <f>F18+F19+F33+F77+F79+F100+F109+F117+F123+F126+F128+F129+F130+F137+F151+F166+F169+F170+F171</f>
        <v>40472</v>
      </c>
      <c r="G209" s="285">
        <f>G18+G19+G33+G77+G79+G100+G109+G117+G123+G126+G128+G129+G130+G137+G151+G166+G169+G170+G171</f>
        <v>1049.8</v>
      </c>
      <c r="H209" s="285">
        <f>H18+H19+H33+H77+H79+H100+H109+H117+H123+H126+H128+H129+H130+H137+H151+H166+H169+H170+H171</f>
        <v>25288.1</v>
      </c>
      <c r="I209" s="286"/>
      <c r="J209" s="285">
        <f>J18+J19+J33+J77+J79+J100+J109+J117+J123+J126+J128+J129+J130+J137+J151+J166+J169+J170+J171</f>
        <v>12905.6</v>
      </c>
      <c r="K209" s="285">
        <f>K18+K19+K33+K77+K79+K100+K109+K117+K123+K126+K128+K129+K130+K137+K151+K166+K169+K170+K171</f>
        <v>9527.6</v>
      </c>
      <c r="L209" s="285">
        <f>L18+L19+L33+L77+L79+L100+L109+L117+L123+L126+L128+L129+L130+L137+L151+L166+L169+L170+L171</f>
        <v>978.3</v>
      </c>
      <c r="M209" s="285">
        <f>M18+M19+M33+M77+M79+M100+M109+M117+M123+M126+M128+M129+M130+M137+M151+M166+M169+M170+M171</f>
        <v>1876.6</v>
      </c>
      <c r="N209" s="285">
        <f>N18+N19+N33+N77+N79+N100+N109+N117+N123+N126+N128+N129+N130+N137+N151+N166+N169+N170+N171</f>
        <v>18583.4</v>
      </c>
      <c r="O209" s="286"/>
      <c r="P209" s="285">
        <f>P18+P19+P33+P77+P79+P100+P109+P117+P123+P126+P128+P129+P130+P137+P151+P166+P169+P170+P171</f>
        <v>16998.4</v>
      </c>
      <c r="Q209" s="285">
        <f>Q18+Q19+Q33+Q77+Q79+Q100+Q109+Q117+Q123+Q126+Q128+Q129+Q130+Q137+Q151+Q166+Q169+Q170+Q171</f>
        <v>62.1</v>
      </c>
      <c r="R209" s="285">
        <f>R18+R19+R33+R77+R79+R100+R109+R117+R123+R126+R128+R129+R130+R137+R151+R166+R169+R170+R171</f>
        <v>1522.9</v>
      </c>
      <c r="S209" s="211"/>
      <c r="T209" s="211"/>
      <c r="U209" s="211"/>
      <c r="V209" s="211"/>
      <c r="W209" s="211"/>
      <c r="X209" s="211"/>
      <c r="Y209" s="220"/>
      <c r="Z209" s="221"/>
      <c r="AA209" s="221"/>
      <c r="AB209" s="221"/>
      <c r="AC209" s="338"/>
      <c r="AD209" s="221"/>
      <c r="AE209" s="221"/>
      <c r="AF209" s="221"/>
      <c r="AG209" s="221"/>
      <c r="AH209" s="221"/>
      <c r="AI209" s="221"/>
      <c r="AJ209" s="221"/>
    </row>
    <row r="210" spans="1:36" ht="13.5" thickBot="1">
      <c r="A210" s="207"/>
      <c r="B210" s="414" t="s">
        <v>286</v>
      </c>
      <c r="C210" s="415"/>
      <c r="D210" s="222">
        <f>D180+D181</f>
        <v>2494.4</v>
      </c>
      <c r="E210" s="222">
        <f>E180+E181</f>
        <v>280.4</v>
      </c>
      <c r="F210" s="222">
        <f>F180+F181</f>
        <v>2407.2</v>
      </c>
      <c r="G210" s="222">
        <f>G180+G181</f>
        <v>83.6</v>
      </c>
      <c r="H210" s="222">
        <f>H180+H181</f>
        <v>81.8</v>
      </c>
      <c r="I210" s="286"/>
      <c r="J210" s="222">
        <f>J180+J181</f>
        <v>81.8</v>
      </c>
      <c r="K210" s="222">
        <f>K180+K181</f>
        <v>0</v>
      </c>
      <c r="L210" s="222">
        <f>L180+L181</f>
        <v>0</v>
      </c>
      <c r="M210" s="222">
        <f>M180+M181</f>
        <v>0</v>
      </c>
      <c r="N210" s="222">
        <f>N180+N181</f>
        <v>2401.2</v>
      </c>
      <c r="O210" s="286"/>
      <c r="P210" s="222">
        <f>P180+P181</f>
        <v>2325.4</v>
      </c>
      <c r="Q210" s="222">
        <f>Q180+Q181</f>
        <v>0</v>
      </c>
      <c r="R210" s="222">
        <f>R180+R181</f>
        <v>75.8</v>
      </c>
      <c r="S210" s="211"/>
      <c r="T210" s="211"/>
      <c r="U210" s="211"/>
      <c r="V210" s="211"/>
      <c r="W210" s="211"/>
      <c r="X210" s="211"/>
      <c r="Y210" s="220"/>
      <c r="Z210" s="221"/>
      <c r="AA210" s="221"/>
      <c r="AB210" s="221"/>
      <c r="AC210" s="338"/>
      <c r="AD210" s="221"/>
      <c r="AE210" s="221"/>
      <c r="AF210" s="221"/>
      <c r="AG210" s="221"/>
      <c r="AH210" s="221"/>
      <c r="AI210" s="221"/>
      <c r="AJ210" s="221"/>
    </row>
    <row r="211" spans="1:36" ht="15.75" thickBot="1">
      <c r="A211" s="207"/>
      <c r="B211" s="207"/>
      <c r="C211" s="207"/>
      <c r="D211" s="222">
        <f>SUBTOTAL(9,D198:D210)</f>
        <v>287600</v>
      </c>
      <c r="E211" s="222">
        <f>SUBTOTAL(9,E198:E210)</f>
        <v>35728.2</v>
      </c>
      <c r="F211" s="222">
        <f>SUBTOTAL(9,F198:F210)</f>
        <v>274924.4</v>
      </c>
      <c r="G211" s="222">
        <f>SUBTOTAL(9,G198:G210)</f>
        <v>1263.4</v>
      </c>
      <c r="H211" s="222">
        <f>SUBTOTAL(9,H198:H210)</f>
        <v>175413.8</v>
      </c>
      <c r="I211" s="223"/>
      <c r="J211" s="222">
        <f>SUBTOTAL(9,J198:J210)</f>
        <v>98092.85</v>
      </c>
      <c r="K211" s="222">
        <f>SUBTOTAL(9,K198:K210)</f>
        <v>58188.8</v>
      </c>
      <c r="L211" s="222">
        <f>SUBTOTAL(9,L198:L210)</f>
        <v>7644.2</v>
      </c>
      <c r="M211" s="222">
        <f>SUBTOTAL(9,M198:M210)</f>
        <v>11487.9</v>
      </c>
      <c r="N211" s="222">
        <f>SUBTOTAL(9,N198:N210)</f>
        <v>131092</v>
      </c>
      <c r="O211" s="223"/>
      <c r="P211" s="222">
        <f>SUBTOTAL(9,P198:P210)</f>
        <v>108369.2</v>
      </c>
      <c r="Q211" s="222">
        <f>SUBTOTAL(9,Q198:Q210)</f>
        <v>2629.3</v>
      </c>
      <c r="R211" s="222">
        <f>SUBTOTAL(9,R198:R210)</f>
        <v>20093.5</v>
      </c>
      <c r="S211" s="207"/>
      <c r="T211" s="207"/>
      <c r="U211" s="207"/>
      <c r="V211" s="207"/>
      <c r="W211" s="207"/>
      <c r="X211" s="207"/>
      <c r="Y211" s="207"/>
      <c r="Z211" s="7"/>
      <c r="AA211" s="7"/>
      <c r="AB211" s="7"/>
      <c r="AC211" s="339"/>
      <c r="AD211" s="7"/>
      <c r="AE211" s="7"/>
      <c r="AF211" s="7"/>
      <c r="AG211" s="7"/>
      <c r="AH211" s="7"/>
      <c r="AI211" s="7"/>
      <c r="AJ211" s="7"/>
    </row>
    <row r="212" spans="1:36" ht="12.75">
      <c r="A212" s="207"/>
      <c r="B212" s="207"/>
      <c r="C212" s="207"/>
      <c r="D212" s="207"/>
      <c r="E212" s="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7"/>
      <c r="AA212" s="7"/>
      <c r="AB212" s="7"/>
      <c r="AC212" s="343"/>
      <c r="AD212" s="7"/>
      <c r="AE212" s="7"/>
      <c r="AF212" s="7"/>
      <c r="AG212" s="7"/>
      <c r="AH212" s="7"/>
      <c r="AI212" s="7"/>
      <c r="AJ212" s="7"/>
    </row>
    <row r="213" spans="1:36" ht="12.75">
      <c r="A213" s="7"/>
      <c r="B213" s="7"/>
      <c r="C213" s="7"/>
      <c r="D213" s="7"/>
      <c r="E213" s="7"/>
      <c r="F213" s="7"/>
      <c r="G213" s="224"/>
      <c r="H213" s="7"/>
      <c r="I213" s="7"/>
      <c r="J213" s="7"/>
      <c r="K213" s="7"/>
      <c r="L213" s="7"/>
      <c r="M213" s="224"/>
      <c r="N213" s="7"/>
      <c r="O213" s="7"/>
      <c r="P213" s="7"/>
      <c r="AC213" s="343"/>
      <c r="AD213" s="7"/>
      <c r="AE213" s="7"/>
      <c r="AF213" s="7"/>
      <c r="AG213" s="7"/>
      <c r="AH213" s="7"/>
      <c r="AI213" s="7"/>
      <c r="AJ213" s="7"/>
    </row>
    <row r="214" spans="1:36" ht="15">
      <c r="A214" s="7"/>
      <c r="B214" s="225"/>
      <c r="C214" s="7"/>
      <c r="D214" s="7"/>
      <c r="E214" s="7"/>
      <c r="F214" s="7"/>
      <c r="G214" s="7"/>
      <c r="H214" s="22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343"/>
      <c r="AD214" s="7"/>
      <c r="AE214" s="7"/>
      <c r="AF214" s="7"/>
      <c r="AG214" s="7"/>
      <c r="AH214" s="7"/>
      <c r="AI214" s="7"/>
      <c r="AJ214" s="7"/>
    </row>
    <row r="215" spans="1:36" ht="12.75">
      <c r="A215" s="7"/>
      <c r="B215" s="7"/>
      <c r="C215" s="7"/>
      <c r="D215" s="7"/>
      <c r="E215" s="7"/>
      <c r="F215" s="7"/>
      <c r="G215" s="7"/>
      <c r="H215" s="224"/>
      <c r="I215" s="224"/>
      <c r="J215" s="224"/>
      <c r="K215" s="224"/>
      <c r="L215" s="224"/>
      <c r="M215" s="224"/>
      <c r="N215" s="224"/>
      <c r="O215" s="22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343"/>
      <c r="AD215" s="7"/>
      <c r="AE215" s="7"/>
      <c r="AF215" s="7"/>
      <c r="AG215" s="7"/>
      <c r="AH215" s="7"/>
      <c r="AI215" s="7"/>
      <c r="AJ215" s="7"/>
    </row>
    <row r="216" ht="12.75">
      <c r="E216" s="7"/>
    </row>
    <row r="217" ht="25.5" customHeight="1">
      <c r="E217" s="7"/>
    </row>
    <row r="218" spans="2:5" ht="12.75">
      <c r="B218" s="4" t="s">
        <v>287</v>
      </c>
      <c r="E218" s="7"/>
    </row>
    <row r="219" ht="12.75">
      <c r="E219" s="7"/>
    </row>
    <row r="220" ht="12.75">
      <c r="E220" s="7"/>
    </row>
    <row r="221" ht="12.75">
      <c r="E221" s="7"/>
    </row>
    <row r="222" spans="5:15" ht="12.75">
      <c r="E222" s="7"/>
      <c r="J222" s="405" t="s">
        <v>235</v>
      </c>
      <c r="K222" s="405"/>
      <c r="L222" s="405" t="s">
        <v>236</v>
      </c>
      <c r="M222" s="405"/>
      <c r="N222" s="424" t="s">
        <v>188</v>
      </c>
      <c r="O222" s="424"/>
    </row>
    <row r="223" spans="5:15" ht="25.5">
      <c r="E223" s="7"/>
      <c r="J223" s="227" t="s">
        <v>237</v>
      </c>
      <c r="K223" s="227" t="s">
        <v>238</v>
      </c>
      <c r="L223" s="227" t="s">
        <v>237</v>
      </c>
      <c r="M223" s="227" t="s">
        <v>238</v>
      </c>
      <c r="N223" s="226" t="s">
        <v>239</v>
      </c>
      <c r="O223" s="226" t="s">
        <v>240</v>
      </c>
    </row>
    <row r="224" spans="3:15" ht="12.75">
      <c r="C224" s="4" t="s">
        <v>241</v>
      </c>
      <c r="D224" s="228">
        <f>D14+SUM(D101:D109,D123:D144,D148:D165)+D172</f>
        <v>82925.5</v>
      </c>
      <c r="E224" s="223"/>
      <c r="F224" s="228">
        <f>F14+SUM(F101:F109,F123:F144,F148:F165)+F172</f>
        <v>91051.1</v>
      </c>
      <c r="G224" s="228"/>
      <c r="H224" s="423" t="s">
        <v>231</v>
      </c>
      <c r="I224" s="423"/>
      <c r="J224" s="229">
        <f>SUMIF($C$14:$C$173,"*Арктика*",$D$14:$D$173)</f>
        <v>166025.3</v>
      </c>
      <c r="K224" s="229">
        <f>SUMIF($C$176:$C$184,"*Арктика*",$D$176:$D$184)</f>
        <v>2328.7</v>
      </c>
      <c r="L224" s="229">
        <f>SUMIF($C$14:$C$173,"*Арктика*",$F$14:$F$173)</f>
        <v>156592.1</v>
      </c>
      <c r="M224" s="229">
        <f>SUMIF($C$176:$C$184,"*Арктика*",$F$176:$F$184)</f>
        <v>2327</v>
      </c>
      <c r="N224" s="230">
        <f>J224+K224</f>
        <v>168354</v>
      </c>
      <c r="O224" s="230">
        <f>L224+M224</f>
        <v>158919.1</v>
      </c>
    </row>
    <row r="225" spans="3:15" ht="12.75">
      <c r="C225" s="4" t="s">
        <v>242</v>
      </c>
      <c r="D225" s="228">
        <f>SUM(D15:D25,D34:D68,D88:D90,D94:D100)</f>
        <v>94566.4</v>
      </c>
      <c r="E225" s="223"/>
      <c r="F225" s="228">
        <f>SUM(F15:F25,F34:F68,F88:F90,F94:F100)</f>
        <v>86768.2</v>
      </c>
      <c r="G225" s="228"/>
      <c r="H225" s="423" t="s">
        <v>232</v>
      </c>
      <c r="I225" s="423"/>
      <c r="J225" s="229">
        <f>SUMIF($C$14:$C$173,"*Блочный*",$D$14:$D$173)</f>
        <v>30243</v>
      </c>
      <c r="K225" s="229">
        <f>SUMIF($C$176:$C$184,"*Блочный*",$D$176:$D$184)</f>
        <v>0</v>
      </c>
      <c r="L225" s="229">
        <f>SUMIF($C$14:$C$173,"*Блочный*",$F$14:$F$173)</f>
        <v>28039.6</v>
      </c>
      <c r="M225" s="229">
        <f>SUMIF($C$176:$C$184,"*Блочный*",$F$176:$F$184)</f>
        <v>0</v>
      </c>
      <c r="N225" s="230">
        <f>J225+K225</f>
        <v>30243</v>
      </c>
      <c r="O225" s="230">
        <f>L225+M225</f>
        <v>28039.6</v>
      </c>
    </row>
    <row r="226" spans="3:15" ht="12.75">
      <c r="C226" s="4" t="s">
        <v>243</v>
      </c>
      <c r="D226" s="228">
        <f>SUM(D26:D33,D69:D76,D78:D87,D91:D93,D110:D122,D145:D147,D166)</f>
        <v>87117.2</v>
      </c>
      <c r="E226" s="223"/>
      <c r="F226" s="228">
        <f>SUM(F26:F33,F69:F76,F78:F87,F91:F93,F110:F122,F145:F147,F166)</f>
        <v>76226.1</v>
      </c>
      <c r="G226" s="228"/>
      <c r="H226" s="423" t="s">
        <v>233</v>
      </c>
      <c r="I226" s="423"/>
      <c r="J226" s="229">
        <f>SUMIF($C$14:$C$173,"*пониженное*",$D$14:$D$173)</f>
        <v>5896.9</v>
      </c>
      <c r="K226" s="229">
        <f>SUMIF($C$176:$C$184,"*пониженное*",$D$176:$D$184)</f>
        <v>363.6</v>
      </c>
      <c r="L226" s="229">
        <f>SUMIF($C$14:$C$173,"*пониженное*",$F$14:$F$173)</f>
        <v>5206.3</v>
      </c>
      <c r="M226" s="229">
        <f>SUMIF($C$176:$C$184,"*пониженное*",$F$176:$F$184)</f>
        <v>382.9</v>
      </c>
      <c r="N226" s="230">
        <f>J226+K226</f>
        <v>6260.5</v>
      </c>
      <c r="O226" s="230">
        <f>L226+M226</f>
        <v>5589.2</v>
      </c>
    </row>
    <row r="227" spans="3:15" ht="12.75">
      <c r="C227" s="4" t="s">
        <v>244</v>
      </c>
      <c r="D227" s="228">
        <f>D77+SUM(D167:D171,D173)</f>
        <v>14872.4</v>
      </c>
      <c r="E227" s="223"/>
      <c r="F227" s="228">
        <f>F77+SUM(F167:F171,F173)</f>
        <v>12866.9</v>
      </c>
      <c r="G227" s="228"/>
      <c r="H227" s="423" t="s">
        <v>234</v>
      </c>
      <c r="I227" s="423"/>
      <c r="J227" s="229">
        <f>SUM(D16:D20,D25,D29,D33,D73:D75,D77,D79,D83,D98,D100,D109,D111,D114:D117,D123,D126,D128:D130,D137,D139,D145,D151,D163,D166:D167,D169:D171)</f>
        <v>77316.3</v>
      </c>
      <c r="K227" s="229">
        <f>SUM(D178:D182,D184)</f>
        <v>5426.2</v>
      </c>
      <c r="L227" s="229">
        <f>SUM(F16:F20,F25,F29,F33,F73:F75,F77,F79,F83,F98,F100,F109,F111,F114:F117,F123,F126,F128:F130,F137,F139,F145,F151,F163,F166:F167,F169:F171)</f>
        <v>77074.3</v>
      </c>
      <c r="M227" s="229">
        <f>SUM(F178:F182,F184)</f>
        <v>5302.2</v>
      </c>
      <c r="N227" s="230">
        <f>J227+K227</f>
        <v>82742.5</v>
      </c>
      <c r="O227" s="230">
        <f>L227+M227</f>
        <v>82376.5</v>
      </c>
    </row>
    <row r="228" spans="2:15" ht="12.75">
      <c r="B228" s="4" t="s">
        <v>245</v>
      </c>
      <c r="C228" s="4" t="s">
        <v>246</v>
      </c>
      <c r="D228" s="228">
        <f>SUM(D176:D184)</f>
        <v>8118.5</v>
      </c>
      <c r="E228" s="223"/>
      <c r="F228" s="228">
        <f>SUM(F176:F184)</f>
        <v>8012.1</v>
      </c>
      <c r="G228" s="228"/>
      <c r="H228" s="228"/>
      <c r="J228" s="231">
        <f aca="true" t="shared" si="60" ref="J228:O228">SUM(J224:J227)</f>
        <v>279481.5</v>
      </c>
      <c r="K228" s="231">
        <f t="shared" si="60"/>
        <v>8118.5</v>
      </c>
      <c r="L228" s="231">
        <f t="shared" si="60"/>
        <v>266912.3</v>
      </c>
      <c r="M228" s="231">
        <f t="shared" si="60"/>
        <v>8012.1</v>
      </c>
      <c r="N228" s="232">
        <f t="shared" si="60"/>
        <v>287600</v>
      </c>
      <c r="O228" s="232">
        <f t="shared" si="60"/>
        <v>274924.4</v>
      </c>
    </row>
    <row r="229" spans="3:6" ht="12.75">
      <c r="C229" s="233" t="s">
        <v>247</v>
      </c>
      <c r="D229" s="234">
        <f>SUM(D224:D228)</f>
        <v>287600</v>
      </c>
      <c r="E229" s="7"/>
      <c r="F229" s="234">
        <f>SUM(F224:F228)</f>
        <v>274924.4</v>
      </c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</sheetData>
  <sheetProtection/>
  <mergeCells count="43">
    <mergeCell ref="H226:I226"/>
    <mergeCell ref="H227:I227"/>
    <mergeCell ref="L222:M222"/>
    <mergeCell ref="N222:O222"/>
    <mergeCell ref="H224:I224"/>
    <mergeCell ref="H225:I225"/>
    <mergeCell ref="B208:C208"/>
    <mergeCell ref="B209:C209"/>
    <mergeCell ref="B210:C210"/>
    <mergeCell ref="J222:K222"/>
    <mergeCell ref="B204:C204"/>
    <mergeCell ref="B205:C205"/>
    <mergeCell ref="B206:C206"/>
    <mergeCell ref="B207:C207"/>
    <mergeCell ref="AS10:AS11"/>
    <mergeCell ref="B202:C202"/>
    <mergeCell ref="B203:C203"/>
    <mergeCell ref="B175:C175"/>
    <mergeCell ref="B186:C186"/>
    <mergeCell ref="J190:J196"/>
    <mergeCell ref="B201:C201"/>
    <mergeCell ref="B185:C185"/>
    <mergeCell ref="B198:C198"/>
    <mergeCell ref="AL10:AL11"/>
    <mergeCell ref="A10:A12"/>
    <mergeCell ref="B10:B12"/>
    <mergeCell ref="C10:C12"/>
    <mergeCell ref="E10:E11"/>
    <mergeCell ref="D10:D11"/>
    <mergeCell ref="AK10:AK11"/>
    <mergeCell ref="F10:F11"/>
    <mergeCell ref="G10:G11"/>
    <mergeCell ref="H10:M10"/>
    <mergeCell ref="N10:R10"/>
    <mergeCell ref="S10:S11"/>
    <mergeCell ref="T10:Y10"/>
    <mergeCell ref="Z10:AJ10"/>
    <mergeCell ref="AQ10:AQ11"/>
    <mergeCell ref="AR10:AR11"/>
    <mergeCell ref="AM10:AM11"/>
    <mergeCell ref="AN10:AN11"/>
    <mergeCell ref="AO10:AO11"/>
    <mergeCell ref="AP10:AP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В. Корх</cp:lastModifiedBy>
  <cp:lastPrinted>2016-01-22T00:02:30Z</cp:lastPrinted>
  <dcterms:created xsi:type="dcterms:W3CDTF">1996-10-08T23:32:33Z</dcterms:created>
  <dcterms:modified xsi:type="dcterms:W3CDTF">2016-09-26T03:03:50Z</dcterms:modified>
  <cp:category/>
  <cp:version/>
  <cp:contentType/>
  <cp:contentStatus/>
</cp:coreProperties>
</file>