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fs01\Share12\Программы\2025\Развитие территории\"/>
    </mc:Choice>
  </mc:AlternateContent>
  <xr:revisionPtr revIDLastSave="0" documentId="8_{CEB0DC44-F270-407D-A68C-0D3A32D0A137}" xr6:coauthVersionLast="45" xr6:coauthVersionMax="45" xr10:uidLastSave="{00000000-0000-0000-0000-000000000000}"/>
  <bookViews>
    <workbookView xWindow="-19410" yWindow="0" windowWidth="19095" windowHeight="15510" xr2:uid="{58756548-E446-4A82-BA31-A8A08BE5B7C7}"/>
  </bookViews>
  <sheets>
    <sheet name="Паспорт" sheetId="1" r:id="rId1"/>
    <sheet name="Приложение 1" sheetId="2" r:id="rId2"/>
    <sheet name="Приложение 2" sheetId="3" r:id="rId3"/>
    <sheet name="Приложение 3" sheetId="4" r:id="rId4"/>
    <sheet name="Приложение 4" sheetId="7" r:id="rId5"/>
    <sheet name="Приложение 5" sheetId="8" r:id="rId6"/>
  </sheets>
  <definedNames>
    <definedName name="_xlnm.Print_Area" localSheetId="0">Паспорт!$A$1:$H$76</definedName>
    <definedName name="_xlnm.Print_Area" localSheetId="1">'Приложение 1'!$A$1:$J$46</definedName>
    <definedName name="_xlnm.Print_Area" localSheetId="2">'Приложение 2'!$A$1:$L$144</definedName>
    <definedName name="_xlnm.Print_Area" localSheetId="4">'Приложение 4'!$A$1:$J$50</definedName>
    <definedName name="_xlnm.Print_Area" localSheetId="5">'Приложение 5'!$A$1:$G$40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3" i="3" l="1"/>
  <c r="N53" i="3"/>
  <c r="I42" i="3"/>
  <c r="I49" i="3"/>
  <c r="E12" i="4" l="1"/>
  <c r="E11" i="4"/>
  <c r="L146" i="3"/>
  <c r="I144" i="3"/>
  <c r="K144" i="3"/>
  <c r="J144" i="3"/>
  <c r="L144" i="3"/>
  <c r="J114" i="3"/>
  <c r="K114" i="3"/>
  <c r="L114" i="3"/>
  <c r="J115" i="3"/>
  <c r="K115" i="3"/>
  <c r="L115" i="3"/>
  <c r="J116" i="3"/>
  <c r="K116" i="3"/>
  <c r="L116" i="3"/>
  <c r="J117" i="3"/>
  <c r="K117" i="3"/>
  <c r="L117" i="3"/>
  <c r="J118" i="3"/>
  <c r="K118" i="3"/>
  <c r="L118" i="3"/>
  <c r="J113" i="3"/>
  <c r="K113" i="3"/>
  <c r="L113" i="3"/>
  <c r="L122" i="3"/>
  <c r="L123" i="3"/>
  <c r="L124" i="3"/>
  <c r="L125" i="3"/>
  <c r="L126" i="3"/>
  <c r="L121" i="3"/>
  <c r="J50" i="3"/>
  <c r="K50" i="3"/>
  <c r="L50" i="3"/>
  <c r="J42" i="3"/>
  <c r="K42" i="3"/>
  <c r="L42" i="3"/>
  <c r="J43" i="3"/>
  <c r="K43" i="3"/>
  <c r="J44" i="3"/>
  <c r="K44" i="3"/>
  <c r="L44" i="3"/>
  <c r="J32" i="3"/>
  <c r="I32" i="3" s="1"/>
  <c r="K32" i="3"/>
  <c r="L32" i="3"/>
  <c r="J33" i="3"/>
  <c r="K33" i="3"/>
  <c r="L33" i="3"/>
  <c r="J34" i="3"/>
  <c r="K34" i="3"/>
  <c r="L34" i="3"/>
  <c r="J35" i="3"/>
  <c r="K35" i="3"/>
  <c r="L35" i="3"/>
  <c r="J36" i="3"/>
  <c r="K36" i="3"/>
  <c r="L36" i="3"/>
  <c r="L31" i="3"/>
  <c r="K31" i="3"/>
  <c r="J31" i="3"/>
  <c r="K16" i="3"/>
  <c r="J17" i="3"/>
  <c r="K17" i="3"/>
  <c r="L17" i="3"/>
  <c r="J18" i="3"/>
  <c r="K18" i="3"/>
  <c r="L18" i="3"/>
  <c r="J19" i="3"/>
  <c r="K19" i="3"/>
  <c r="L19" i="3"/>
  <c r="J20" i="3"/>
  <c r="K20" i="3"/>
  <c r="L20" i="3"/>
  <c r="J21" i="3"/>
  <c r="K21" i="3"/>
  <c r="L21" i="3"/>
  <c r="J16" i="3"/>
  <c r="L9" i="3"/>
  <c r="L10" i="3"/>
  <c r="L11" i="3"/>
  <c r="L12" i="3"/>
  <c r="L13" i="3"/>
  <c r="L8" i="3"/>
  <c r="K9" i="3"/>
  <c r="K10" i="3"/>
  <c r="K11" i="3"/>
  <c r="K12" i="3"/>
  <c r="K13" i="3"/>
  <c r="K8" i="3"/>
  <c r="J9" i="3"/>
  <c r="J10" i="3"/>
  <c r="J11" i="3"/>
  <c r="J12" i="3"/>
  <c r="J8" i="3"/>
  <c r="G74" i="3"/>
  <c r="G73" i="3"/>
  <c r="G72" i="3"/>
  <c r="G8" i="3"/>
  <c r="G18" i="3"/>
  <c r="G17" i="3"/>
  <c r="G16" i="3"/>
  <c r="I35" i="3"/>
  <c r="I34" i="3"/>
  <c r="H38" i="1"/>
  <c r="H39" i="1"/>
  <c r="H37" i="1"/>
  <c r="G38" i="1"/>
  <c r="G39" i="1"/>
  <c r="G37" i="1"/>
  <c r="B38" i="1"/>
  <c r="B39" i="1"/>
  <c r="B37" i="1"/>
  <c r="D35" i="2"/>
  <c r="I33" i="3" l="1"/>
  <c r="K37" i="3"/>
  <c r="I36" i="3"/>
  <c r="J37" i="3"/>
  <c r="L37" i="3"/>
  <c r="I37" i="3" s="1"/>
  <c r="I31" i="3"/>
  <c r="J14" i="3"/>
  <c r="I13" i="3"/>
  <c r="I12" i="3"/>
  <c r="I11" i="3"/>
  <c r="I10" i="3"/>
  <c r="I9" i="3"/>
  <c r="N8" i="3"/>
  <c r="H41" i="1"/>
  <c r="H40" i="1"/>
  <c r="G35" i="1"/>
  <c r="B35" i="1"/>
  <c r="H36" i="1"/>
  <c r="B36" i="1"/>
  <c r="H35" i="1"/>
  <c r="H34" i="1"/>
  <c r="H31" i="1"/>
  <c r="H32" i="1"/>
  <c r="H33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G17" i="1"/>
  <c r="B17" i="1"/>
  <c r="H12" i="1"/>
  <c r="H13" i="1"/>
  <c r="H14" i="1"/>
  <c r="H11" i="1"/>
  <c r="G12" i="1"/>
  <c r="G13" i="1"/>
  <c r="G14" i="1"/>
  <c r="G11" i="1"/>
  <c r="B14" i="1"/>
  <c r="B13" i="1"/>
  <c r="B12" i="1"/>
  <c r="B11" i="1"/>
  <c r="G27" i="2"/>
  <c r="F27" i="2"/>
  <c r="E27" i="2"/>
  <c r="F29" i="2"/>
  <c r="K14" i="3" l="1"/>
  <c r="G36" i="1"/>
  <c r="L14" i="3"/>
  <c r="E139" i="4"/>
  <c r="E140" i="4" s="1"/>
  <c r="I14" i="3" l="1"/>
  <c r="I8" i="3"/>
  <c r="E72" i="4"/>
  <c r="D72" i="4" s="1"/>
  <c r="G74" i="4"/>
  <c r="F74" i="4"/>
  <c r="E74" i="4"/>
  <c r="D74" i="4" s="1"/>
  <c r="G73" i="4"/>
  <c r="F73" i="4"/>
  <c r="E73" i="4"/>
  <c r="D73" i="4"/>
  <c r="G72" i="4"/>
  <c r="F72" i="4"/>
  <c r="G71" i="4"/>
  <c r="F71" i="4"/>
  <c r="E71" i="4"/>
  <c r="D71" i="4"/>
  <c r="G70" i="4"/>
  <c r="F70" i="4"/>
  <c r="E70" i="4"/>
  <c r="D70" i="4" s="1"/>
  <c r="G69" i="4"/>
  <c r="F69" i="4"/>
  <c r="E69" i="4"/>
  <c r="D69" i="4"/>
  <c r="G68" i="4"/>
  <c r="F68" i="4"/>
  <c r="D67" i="4"/>
  <c r="D66" i="4"/>
  <c r="D65" i="4"/>
  <c r="D64" i="4"/>
  <c r="D63" i="4"/>
  <c r="D62" i="4"/>
  <c r="I39" i="3"/>
  <c r="I40" i="3"/>
  <c r="I41" i="3"/>
  <c r="I43" i="3"/>
  <c r="I44" i="3"/>
  <c r="J45" i="3"/>
  <c r="K45" i="3"/>
  <c r="L45" i="3"/>
  <c r="I46" i="3"/>
  <c r="I47" i="3"/>
  <c r="I48" i="3"/>
  <c r="I51" i="3"/>
  <c r="J52" i="3"/>
  <c r="K52" i="3"/>
  <c r="L52" i="3"/>
  <c r="F172" i="4"/>
  <c r="G172" i="4"/>
  <c r="F173" i="4"/>
  <c r="G173" i="4"/>
  <c r="F174" i="4"/>
  <c r="G174" i="4"/>
  <c r="F175" i="4"/>
  <c r="G175" i="4"/>
  <c r="F176" i="4"/>
  <c r="G176" i="4"/>
  <c r="F177" i="4"/>
  <c r="G177" i="4"/>
  <c r="E173" i="4"/>
  <c r="E174" i="4"/>
  <c r="E175" i="4"/>
  <c r="E176" i="4"/>
  <c r="E177" i="4"/>
  <c r="E172" i="4"/>
  <c r="G171" i="4"/>
  <c r="F171" i="4"/>
  <c r="E171" i="4"/>
  <c r="D170" i="4"/>
  <c r="D169" i="4"/>
  <c r="D168" i="4"/>
  <c r="D167" i="4"/>
  <c r="D166" i="4"/>
  <c r="D165" i="4"/>
  <c r="F76" i="4"/>
  <c r="G76" i="4"/>
  <c r="G59" i="4"/>
  <c r="F59" i="4"/>
  <c r="E59" i="4"/>
  <c r="G58" i="4"/>
  <c r="F58" i="4"/>
  <c r="E58" i="4"/>
  <c r="G57" i="4"/>
  <c r="F57" i="4"/>
  <c r="E57" i="4"/>
  <c r="G56" i="4"/>
  <c r="F56" i="4"/>
  <c r="E56" i="4"/>
  <c r="G55" i="4"/>
  <c r="F55" i="4"/>
  <c r="G54" i="4"/>
  <c r="F54" i="4"/>
  <c r="E54" i="4"/>
  <c r="G53" i="4"/>
  <c r="F53" i="4"/>
  <c r="E53" i="4"/>
  <c r="D52" i="4"/>
  <c r="D51" i="4"/>
  <c r="D50" i="4"/>
  <c r="D49" i="4"/>
  <c r="D48" i="4"/>
  <c r="D47" i="4"/>
  <c r="G29" i="4"/>
  <c r="F29" i="4"/>
  <c r="E29" i="4"/>
  <c r="G28" i="4"/>
  <c r="F28" i="4"/>
  <c r="E28" i="4"/>
  <c r="G27" i="4"/>
  <c r="F27" i="4"/>
  <c r="E27" i="4"/>
  <c r="G26" i="4"/>
  <c r="F26" i="4"/>
  <c r="E26" i="4"/>
  <c r="G25" i="4"/>
  <c r="F25" i="4"/>
  <c r="E25" i="4"/>
  <c r="D25" i="4" s="1"/>
  <c r="G24" i="4"/>
  <c r="F24" i="4"/>
  <c r="E24" i="4"/>
  <c r="D24" i="4" s="1"/>
  <c r="G23" i="4"/>
  <c r="F23" i="4"/>
  <c r="E23" i="4"/>
  <c r="D22" i="4"/>
  <c r="D21" i="4"/>
  <c r="D20" i="4"/>
  <c r="D19" i="4"/>
  <c r="D18" i="4"/>
  <c r="D17" i="4"/>
  <c r="I52" i="3" l="1"/>
  <c r="D171" i="4"/>
  <c r="I45" i="3"/>
  <c r="E68" i="4"/>
  <c r="E75" i="4"/>
  <c r="F75" i="4"/>
  <c r="D75" i="4"/>
  <c r="D68" i="4"/>
  <c r="G75" i="4"/>
  <c r="D26" i="4"/>
  <c r="D28" i="4"/>
  <c r="D29" i="4"/>
  <c r="D27" i="4"/>
  <c r="D54" i="4"/>
  <c r="F30" i="4"/>
  <c r="G30" i="4"/>
  <c r="D58" i="4"/>
  <c r="D59" i="4"/>
  <c r="D56" i="4"/>
  <c r="E30" i="4"/>
  <c r="D57" i="4"/>
  <c r="D53" i="4"/>
  <c r="D55" i="4"/>
  <c r="E60" i="4"/>
  <c r="F60" i="4"/>
  <c r="G60" i="4"/>
  <c r="D23" i="4"/>
  <c r="D30" i="4" l="1"/>
  <c r="D60" i="4"/>
  <c r="G24" i="1" l="1"/>
  <c r="G25" i="1"/>
  <c r="B24" i="1"/>
  <c r="B25" i="1"/>
  <c r="E205" i="4"/>
  <c r="E206" i="4"/>
  <c r="E207" i="4"/>
  <c r="L132" i="3"/>
  <c r="L133" i="3"/>
  <c r="L134" i="3"/>
  <c r="G23" i="3" l="1"/>
  <c r="E30" i="2" s="1"/>
  <c r="J138" i="3"/>
  <c r="J139" i="3"/>
  <c r="J140" i="3"/>
  <c r="J141" i="3"/>
  <c r="J142" i="3"/>
  <c r="J137" i="3"/>
  <c r="L138" i="3"/>
  <c r="L139" i="3"/>
  <c r="L140" i="3"/>
  <c r="L141" i="3"/>
  <c r="L142" i="3"/>
  <c r="L137" i="3"/>
  <c r="J130" i="3"/>
  <c r="J131" i="3"/>
  <c r="J132" i="3"/>
  <c r="J133" i="3"/>
  <c r="J134" i="3"/>
  <c r="J129" i="3"/>
  <c r="L130" i="3"/>
  <c r="L131" i="3"/>
  <c r="L129" i="3"/>
  <c r="J107" i="3"/>
  <c r="J108" i="3"/>
  <c r="J109" i="3"/>
  <c r="J110" i="3"/>
  <c r="J111" i="3"/>
  <c r="J106" i="3"/>
  <c r="L107" i="3"/>
  <c r="L108" i="3"/>
  <c r="L109" i="3"/>
  <c r="L110" i="3"/>
  <c r="L111" i="3"/>
  <c r="L106" i="3"/>
  <c r="J100" i="3"/>
  <c r="J101" i="3"/>
  <c r="J102" i="3"/>
  <c r="J103" i="3"/>
  <c r="J104" i="3"/>
  <c r="J99" i="3"/>
  <c r="L100" i="3"/>
  <c r="L101" i="3"/>
  <c r="L102" i="3"/>
  <c r="L103" i="3"/>
  <c r="L104" i="3"/>
  <c r="L99" i="3"/>
  <c r="J92" i="3"/>
  <c r="J93" i="3"/>
  <c r="J94" i="3"/>
  <c r="J95" i="3"/>
  <c r="J96" i="3"/>
  <c r="J91" i="3"/>
  <c r="L92" i="3"/>
  <c r="L93" i="3"/>
  <c r="L91" i="3"/>
  <c r="J85" i="3"/>
  <c r="J86" i="3"/>
  <c r="J87" i="3"/>
  <c r="J88" i="3"/>
  <c r="J89" i="3"/>
  <c r="J84" i="3"/>
  <c r="L85" i="3"/>
  <c r="L86" i="3"/>
  <c r="L87" i="3"/>
  <c r="L88" i="3"/>
  <c r="L89" i="3"/>
  <c r="L84" i="3"/>
  <c r="J77" i="3"/>
  <c r="J78" i="3"/>
  <c r="J79" i="3"/>
  <c r="J80" i="3"/>
  <c r="J81" i="3"/>
  <c r="J76" i="3"/>
  <c r="L77" i="3"/>
  <c r="L78" i="3"/>
  <c r="L79" i="3"/>
  <c r="L80" i="3"/>
  <c r="L81" i="3"/>
  <c r="L76" i="3"/>
  <c r="J70" i="3"/>
  <c r="J71" i="3"/>
  <c r="J72" i="3"/>
  <c r="J73" i="3"/>
  <c r="J74" i="3"/>
  <c r="L70" i="3"/>
  <c r="L71" i="3"/>
  <c r="L72" i="3"/>
  <c r="L73" i="3"/>
  <c r="L74" i="3"/>
  <c r="L69" i="3"/>
  <c r="J69" i="3"/>
  <c r="J62" i="3"/>
  <c r="J63" i="3"/>
  <c r="J64" i="3"/>
  <c r="J65" i="3"/>
  <c r="J66" i="3"/>
  <c r="J61" i="3"/>
  <c r="L62" i="3"/>
  <c r="L63" i="3"/>
  <c r="L64" i="3"/>
  <c r="L65" i="3"/>
  <c r="L66" i="3"/>
  <c r="L61" i="3"/>
  <c r="J55" i="3"/>
  <c r="J56" i="3"/>
  <c r="J57" i="3"/>
  <c r="J58" i="3"/>
  <c r="J59" i="3"/>
  <c r="J54" i="3"/>
  <c r="L55" i="3"/>
  <c r="L56" i="3"/>
  <c r="L57" i="3"/>
  <c r="L58" i="3"/>
  <c r="L59" i="3"/>
  <c r="L54" i="3"/>
  <c r="K137" i="3"/>
  <c r="K138" i="3"/>
  <c r="K139" i="3"/>
  <c r="K140" i="3"/>
  <c r="K141" i="3"/>
  <c r="K142" i="3"/>
  <c r="K129" i="3"/>
  <c r="K130" i="3"/>
  <c r="K131" i="3"/>
  <c r="K132" i="3"/>
  <c r="K133" i="3"/>
  <c r="K134" i="3"/>
  <c r="K106" i="3"/>
  <c r="K107" i="3"/>
  <c r="K108" i="3"/>
  <c r="K109" i="3"/>
  <c r="K110" i="3"/>
  <c r="K111" i="3"/>
  <c r="K99" i="3"/>
  <c r="K100" i="3"/>
  <c r="K101" i="3"/>
  <c r="K102" i="3"/>
  <c r="K103" i="3"/>
  <c r="K104" i="3"/>
  <c r="K91" i="3"/>
  <c r="K92" i="3"/>
  <c r="K93" i="3"/>
  <c r="K94" i="3"/>
  <c r="K95" i="3"/>
  <c r="K96" i="3"/>
  <c r="K84" i="3"/>
  <c r="K85" i="3"/>
  <c r="K86" i="3"/>
  <c r="K87" i="3"/>
  <c r="K88" i="3"/>
  <c r="K89" i="3"/>
  <c r="K76" i="3"/>
  <c r="K77" i="3"/>
  <c r="K78" i="3"/>
  <c r="K79" i="3"/>
  <c r="K80" i="3"/>
  <c r="K81" i="3"/>
  <c r="K70" i="3"/>
  <c r="K71" i="3"/>
  <c r="K72" i="3"/>
  <c r="K73" i="3"/>
  <c r="K74" i="3"/>
  <c r="K69" i="3"/>
  <c r="K62" i="3"/>
  <c r="K63" i="3"/>
  <c r="K64" i="3"/>
  <c r="K65" i="3"/>
  <c r="K66" i="3"/>
  <c r="K61" i="3"/>
  <c r="N16" i="3"/>
  <c r="K55" i="3"/>
  <c r="K56" i="3"/>
  <c r="K57" i="3"/>
  <c r="K58" i="3"/>
  <c r="K59" i="3"/>
  <c r="K54" i="3"/>
  <c r="E141" i="4" l="1"/>
  <c r="L96" i="3" s="1"/>
  <c r="L95" i="3"/>
  <c r="L94" i="3"/>
  <c r="J135" i="3"/>
  <c r="G41" i="1" l="1"/>
  <c r="G40" i="1"/>
  <c r="G34" i="1"/>
  <c r="G33" i="1"/>
  <c r="G31" i="1"/>
  <c r="G32" i="1"/>
  <c r="G30" i="1"/>
  <c r="G29" i="1"/>
  <c r="G28" i="1"/>
  <c r="G27" i="1"/>
  <c r="G26" i="1"/>
  <c r="G23" i="1"/>
  <c r="G22" i="1"/>
  <c r="G19" i="1"/>
  <c r="B19" i="1"/>
  <c r="B18" i="1"/>
  <c r="G18" i="1"/>
  <c r="D12" i="2"/>
  <c r="G21" i="1"/>
  <c r="G20" i="1"/>
  <c r="L143" i="3"/>
  <c r="K143" i="3"/>
  <c r="J143" i="3"/>
  <c r="L135" i="3"/>
  <c r="K135" i="3"/>
  <c r="L119" i="3"/>
  <c r="K119" i="3"/>
  <c r="J119" i="3"/>
  <c r="L127" i="3"/>
  <c r="K127" i="3"/>
  <c r="J127" i="3"/>
  <c r="L112" i="3"/>
  <c r="K112" i="3"/>
  <c r="J112" i="3"/>
  <c r="L105" i="3"/>
  <c r="K105" i="3"/>
  <c r="J105" i="3"/>
  <c r="L97" i="3"/>
  <c r="K97" i="3"/>
  <c r="L90" i="3"/>
  <c r="K90" i="3"/>
  <c r="J90" i="3"/>
  <c r="L82" i="3"/>
  <c r="K82" i="3"/>
  <c r="J82" i="3"/>
  <c r="L75" i="3"/>
  <c r="K75" i="3"/>
  <c r="J75" i="3"/>
  <c r="L67" i="3"/>
  <c r="K67" i="3"/>
  <c r="J67" i="3"/>
  <c r="L60" i="3"/>
  <c r="K60" i="3"/>
  <c r="J60" i="3"/>
  <c r="K29" i="3"/>
  <c r="K22" i="3"/>
  <c r="J22" i="3"/>
  <c r="J23" i="3" s="1"/>
  <c r="J29" i="3" s="1"/>
  <c r="I142" i="3"/>
  <c r="I141" i="3"/>
  <c r="I140" i="3"/>
  <c r="I139" i="3"/>
  <c r="I138" i="3"/>
  <c r="I137" i="3"/>
  <c r="I134" i="3"/>
  <c r="I133" i="3"/>
  <c r="I132" i="3"/>
  <c r="I131" i="3"/>
  <c r="I130" i="3"/>
  <c r="I129" i="3"/>
  <c r="I118" i="3"/>
  <c r="I117" i="3"/>
  <c r="I116" i="3"/>
  <c r="I115" i="3"/>
  <c r="I114" i="3"/>
  <c r="I113" i="3"/>
  <c r="I126" i="3"/>
  <c r="I125" i="3"/>
  <c r="I124" i="3"/>
  <c r="I123" i="3"/>
  <c r="I122" i="3"/>
  <c r="I121" i="3"/>
  <c r="I111" i="3"/>
  <c r="I110" i="3"/>
  <c r="I109" i="3"/>
  <c r="I108" i="3"/>
  <c r="I107" i="3"/>
  <c r="I106" i="3"/>
  <c r="I104" i="3"/>
  <c r="I103" i="3"/>
  <c r="I102" i="3"/>
  <c r="I101" i="3"/>
  <c r="I100" i="3"/>
  <c r="I99" i="3"/>
  <c r="I94" i="3"/>
  <c r="I93" i="3"/>
  <c r="I92" i="3"/>
  <c r="I91" i="3"/>
  <c r="I89" i="3"/>
  <c r="I88" i="3"/>
  <c r="I87" i="3"/>
  <c r="I86" i="3"/>
  <c r="I85" i="3"/>
  <c r="I84" i="3"/>
  <c r="I81" i="3"/>
  <c r="I80" i="3"/>
  <c r="I79" i="3"/>
  <c r="I78" i="3"/>
  <c r="I77" i="3"/>
  <c r="I76" i="3"/>
  <c r="I74" i="3"/>
  <c r="I73" i="3"/>
  <c r="I72" i="3"/>
  <c r="I71" i="3"/>
  <c r="I70" i="3"/>
  <c r="I69" i="3"/>
  <c r="I66" i="3"/>
  <c r="I65" i="3"/>
  <c r="I64" i="3"/>
  <c r="I63" i="3"/>
  <c r="I62" i="3"/>
  <c r="I61" i="3"/>
  <c r="I59" i="3"/>
  <c r="I58" i="3"/>
  <c r="I57" i="3"/>
  <c r="I56" i="3"/>
  <c r="I55" i="3"/>
  <c r="I54" i="3"/>
  <c r="I21" i="3"/>
  <c r="I20" i="3"/>
  <c r="I19" i="3"/>
  <c r="I18" i="3"/>
  <c r="I17" i="3"/>
  <c r="I24" i="3"/>
  <c r="I25" i="3"/>
  <c r="I26" i="3"/>
  <c r="I27" i="3"/>
  <c r="I28" i="3"/>
  <c r="L23" i="3"/>
  <c r="L16" i="3" l="1"/>
  <c r="I16" i="3" s="1"/>
  <c r="I105" i="3"/>
  <c r="I67" i="3"/>
  <c r="L22" i="3"/>
  <c r="I22" i="3" s="1"/>
  <c r="I112" i="3"/>
  <c r="L29" i="3"/>
  <c r="I29" i="3" s="1"/>
  <c r="I23" i="3"/>
  <c r="I82" i="3"/>
  <c r="I119" i="3"/>
  <c r="I135" i="3"/>
  <c r="I75" i="3"/>
  <c r="I143" i="3"/>
  <c r="I127" i="3"/>
  <c r="I90" i="3"/>
  <c r="I60" i="3"/>
  <c r="D161" i="4"/>
  <c r="D162" i="4"/>
  <c r="D163" i="4"/>
  <c r="E184" i="4"/>
  <c r="E185" i="4"/>
  <c r="E183" i="4"/>
  <c r="E182" i="4"/>
  <c r="I95" i="3" l="1"/>
  <c r="I96" i="3"/>
  <c r="G29" i="2"/>
  <c r="G15" i="1"/>
  <c r="J97" i="3" l="1"/>
  <c r="G16" i="1"/>
  <c r="I97" i="3" l="1"/>
  <c r="D37" i="2"/>
  <c r="B41" i="1" l="1"/>
  <c r="B40" i="1"/>
  <c r="B34" i="1"/>
  <c r="B33" i="1"/>
  <c r="B32" i="1"/>
  <c r="B31" i="1"/>
  <c r="B30" i="1"/>
  <c r="B29" i="1"/>
  <c r="B28" i="1"/>
  <c r="B27" i="1"/>
  <c r="B26" i="1"/>
  <c r="B15" i="1"/>
  <c r="B16" i="1"/>
  <c r="B23" i="1"/>
  <c r="B22" i="1"/>
  <c r="B21" i="1"/>
  <c r="B20" i="1"/>
  <c r="L37" i="2"/>
  <c r="F43" i="4" l="1"/>
  <c r="F80" i="4" s="1"/>
  <c r="F217" i="4"/>
  <c r="G217" i="4"/>
  <c r="F218" i="4"/>
  <c r="G218" i="4"/>
  <c r="F219" i="4"/>
  <c r="G219" i="4"/>
  <c r="F220" i="4"/>
  <c r="G220" i="4"/>
  <c r="F221" i="4"/>
  <c r="G221" i="4"/>
  <c r="F222" i="4"/>
  <c r="G222" i="4"/>
  <c r="E218" i="4"/>
  <c r="E219" i="4"/>
  <c r="E220" i="4"/>
  <c r="E221" i="4"/>
  <c r="E222" i="4"/>
  <c r="E217" i="4"/>
  <c r="D217" i="4" s="1"/>
  <c r="F202" i="4"/>
  <c r="G202" i="4"/>
  <c r="F203" i="4"/>
  <c r="G203" i="4"/>
  <c r="F204" i="4"/>
  <c r="G204" i="4"/>
  <c r="F205" i="4"/>
  <c r="G205" i="4"/>
  <c r="F206" i="4"/>
  <c r="G206" i="4"/>
  <c r="F207" i="4"/>
  <c r="G207" i="4"/>
  <c r="E203" i="4"/>
  <c r="E204" i="4"/>
  <c r="E202" i="4"/>
  <c r="E188" i="4"/>
  <c r="F188" i="4"/>
  <c r="G188" i="4"/>
  <c r="E189" i="4"/>
  <c r="F189" i="4"/>
  <c r="G189" i="4"/>
  <c r="E190" i="4"/>
  <c r="F190" i="4"/>
  <c r="G190" i="4"/>
  <c r="E191" i="4"/>
  <c r="F191" i="4"/>
  <c r="G191" i="4"/>
  <c r="E192" i="4"/>
  <c r="F192" i="4"/>
  <c r="G192" i="4"/>
  <c r="F187" i="4"/>
  <c r="G187" i="4"/>
  <c r="E187" i="4"/>
  <c r="D174" i="4"/>
  <c r="F143" i="4"/>
  <c r="G143" i="4"/>
  <c r="F144" i="4"/>
  <c r="G144" i="4"/>
  <c r="F145" i="4"/>
  <c r="G145" i="4"/>
  <c r="F146" i="4"/>
  <c r="G146" i="4"/>
  <c r="F147" i="4"/>
  <c r="G147" i="4"/>
  <c r="F148" i="4"/>
  <c r="G148" i="4"/>
  <c r="E144" i="4"/>
  <c r="E145" i="4"/>
  <c r="E146" i="4"/>
  <c r="E147" i="4"/>
  <c r="E148" i="4"/>
  <c r="E143" i="4"/>
  <c r="F121" i="4"/>
  <c r="G121" i="4"/>
  <c r="F122" i="4"/>
  <c r="G122" i="4"/>
  <c r="F123" i="4"/>
  <c r="G123" i="4"/>
  <c r="F124" i="4"/>
  <c r="G124" i="4"/>
  <c r="F125" i="4"/>
  <c r="G125" i="4"/>
  <c r="F126" i="4"/>
  <c r="G126" i="4"/>
  <c r="E122" i="4"/>
  <c r="E123" i="4"/>
  <c r="E124" i="4"/>
  <c r="E125" i="4"/>
  <c r="E126" i="4"/>
  <c r="E121" i="4"/>
  <c r="F99" i="4"/>
  <c r="G99" i="4"/>
  <c r="F100" i="4"/>
  <c r="F225" i="4" s="1"/>
  <c r="G100" i="4"/>
  <c r="F101" i="4"/>
  <c r="G101" i="4"/>
  <c r="F102" i="4"/>
  <c r="G102" i="4"/>
  <c r="F103" i="4"/>
  <c r="G103" i="4"/>
  <c r="F104" i="4"/>
  <c r="G104" i="4"/>
  <c r="E100" i="4"/>
  <c r="E101" i="4"/>
  <c r="E102" i="4"/>
  <c r="E103" i="4"/>
  <c r="E104" i="4"/>
  <c r="E99" i="4"/>
  <c r="E224" i="4" s="1"/>
  <c r="F39" i="4"/>
  <c r="G39" i="4"/>
  <c r="F40" i="4"/>
  <c r="F77" i="4" s="1"/>
  <c r="G40" i="4"/>
  <c r="G77" i="4" s="1"/>
  <c r="F41" i="4"/>
  <c r="F78" i="4" s="1"/>
  <c r="G41" i="4"/>
  <c r="G78" i="4" s="1"/>
  <c r="G42" i="4"/>
  <c r="G79" i="4" s="1"/>
  <c r="G43" i="4"/>
  <c r="G80" i="4" s="1"/>
  <c r="G44" i="4"/>
  <c r="G81" i="4" s="1"/>
  <c r="E40" i="4"/>
  <c r="E77" i="4" s="1"/>
  <c r="E41" i="4"/>
  <c r="E78" i="4" s="1"/>
  <c r="E39" i="4"/>
  <c r="E76" i="4" s="1"/>
  <c r="G216" i="4"/>
  <c r="F216" i="4"/>
  <c r="E216" i="4"/>
  <c r="G201" i="4"/>
  <c r="F201" i="4"/>
  <c r="E201" i="4"/>
  <c r="G186" i="4"/>
  <c r="F186" i="4"/>
  <c r="E186" i="4"/>
  <c r="G164" i="4"/>
  <c r="F164" i="4"/>
  <c r="E164" i="4"/>
  <c r="G157" i="4"/>
  <c r="F157" i="4"/>
  <c r="E157" i="4"/>
  <c r="G142" i="4"/>
  <c r="F142" i="4"/>
  <c r="E142" i="4"/>
  <c r="G135" i="4"/>
  <c r="F135" i="4"/>
  <c r="E135" i="4"/>
  <c r="G120" i="4"/>
  <c r="F120" i="4"/>
  <c r="E120" i="4"/>
  <c r="G113" i="4"/>
  <c r="F113" i="4"/>
  <c r="E113" i="4"/>
  <c r="G98" i="4"/>
  <c r="F98" i="4"/>
  <c r="E98" i="4"/>
  <c r="G91" i="4"/>
  <c r="F91" i="4"/>
  <c r="E91" i="4"/>
  <c r="D215" i="4"/>
  <c r="D214" i="4"/>
  <c r="D213" i="4"/>
  <c r="D212" i="4"/>
  <c r="D211" i="4"/>
  <c r="D210" i="4"/>
  <c r="D200" i="4"/>
  <c r="D199" i="4"/>
  <c r="D198" i="4"/>
  <c r="D197" i="4"/>
  <c r="D196" i="4"/>
  <c r="D195" i="4"/>
  <c r="D185" i="4"/>
  <c r="D184" i="4"/>
  <c r="D183" i="4"/>
  <c r="D182" i="4"/>
  <c r="D181" i="4"/>
  <c r="D180" i="4"/>
  <c r="D160" i="4"/>
  <c r="D159" i="4"/>
  <c r="D158" i="4"/>
  <c r="D156" i="4"/>
  <c r="D155" i="4"/>
  <c r="D154" i="4"/>
  <c r="D153" i="4"/>
  <c r="D152" i="4"/>
  <c r="D151" i="4"/>
  <c r="D141" i="4"/>
  <c r="D140" i="4"/>
  <c r="D139" i="4"/>
  <c r="D138" i="4"/>
  <c r="D137" i="4"/>
  <c r="D136" i="4"/>
  <c r="D134" i="4"/>
  <c r="D133" i="4"/>
  <c r="D132" i="4"/>
  <c r="D131" i="4"/>
  <c r="D130" i="4"/>
  <c r="D129" i="4"/>
  <c r="D119" i="4"/>
  <c r="D118" i="4"/>
  <c r="D117" i="4"/>
  <c r="D116" i="4"/>
  <c r="D115" i="4"/>
  <c r="D114" i="4"/>
  <c r="D112" i="4"/>
  <c r="D111" i="4"/>
  <c r="D110" i="4"/>
  <c r="D109" i="4"/>
  <c r="D108" i="4"/>
  <c r="D107" i="4"/>
  <c r="D99" i="4"/>
  <c r="D97" i="4"/>
  <c r="D96" i="4"/>
  <c r="D95" i="4"/>
  <c r="D94" i="4"/>
  <c r="D93" i="4"/>
  <c r="D92" i="4"/>
  <c r="D90" i="4"/>
  <c r="D89" i="4"/>
  <c r="D88" i="4"/>
  <c r="D87" i="4"/>
  <c r="D86" i="4"/>
  <c r="D85" i="4"/>
  <c r="D33" i="4"/>
  <c r="D34" i="4"/>
  <c r="D32" i="4"/>
  <c r="G38" i="4"/>
  <c r="G82" i="4" l="1"/>
  <c r="G226" i="4"/>
  <c r="D192" i="4"/>
  <c r="D206" i="4"/>
  <c r="D222" i="4"/>
  <c r="D188" i="4"/>
  <c r="F9" i="4"/>
  <c r="C63" i="1" s="1"/>
  <c r="F226" i="4"/>
  <c r="D77" i="4"/>
  <c r="E229" i="4"/>
  <c r="E228" i="4"/>
  <c r="E227" i="4"/>
  <c r="E226" i="4"/>
  <c r="E10" i="4" s="1"/>
  <c r="E225" i="4"/>
  <c r="E9" i="4" s="1"/>
  <c r="D187" i="4"/>
  <c r="G10" i="4"/>
  <c r="G227" i="4"/>
  <c r="G11" i="4" s="1"/>
  <c r="G228" i="4"/>
  <c r="G12" i="4" s="1"/>
  <c r="D103" i="4"/>
  <c r="G224" i="4"/>
  <c r="G8" i="4" s="1"/>
  <c r="F228" i="4"/>
  <c r="F12" i="4" s="1"/>
  <c r="C66" i="1" s="1"/>
  <c r="F227" i="4"/>
  <c r="F229" i="4"/>
  <c r="D202" i="4"/>
  <c r="D147" i="4"/>
  <c r="E193" i="4"/>
  <c r="E42" i="4"/>
  <c r="E79" i="4" s="1"/>
  <c r="G225" i="4"/>
  <c r="G9" i="4" s="1"/>
  <c r="D123" i="4"/>
  <c r="D146" i="4"/>
  <c r="D204" i="4"/>
  <c r="D221" i="4"/>
  <c r="D220" i="4"/>
  <c r="D35" i="4"/>
  <c r="D40" i="4"/>
  <c r="E105" i="4"/>
  <c r="D124" i="4"/>
  <c r="F193" i="4"/>
  <c r="G229" i="4"/>
  <c r="G13" i="4" s="1"/>
  <c r="D172" i="4"/>
  <c r="E43" i="4"/>
  <c r="D36" i="4"/>
  <c r="G105" i="4"/>
  <c r="D191" i="4"/>
  <c r="F105" i="4"/>
  <c r="D122" i="4"/>
  <c r="D145" i="4"/>
  <c r="D190" i="4"/>
  <c r="D218" i="4"/>
  <c r="F42" i="4"/>
  <c r="F79" i="4" s="1"/>
  <c r="G127" i="4"/>
  <c r="E208" i="4"/>
  <c r="D102" i="4"/>
  <c r="F127" i="4"/>
  <c r="F149" i="4"/>
  <c r="D41" i="4"/>
  <c r="D143" i="4"/>
  <c r="G149" i="4"/>
  <c r="G193" i="4"/>
  <c r="D100" i="4"/>
  <c r="G45" i="4"/>
  <c r="D104" i="4"/>
  <c r="F178" i="4"/>
  <c r="D189" i="4"/>
  <c r="E38" i="4"/>
  <c r="G178" i="4"/>
  <c r="D144" i="4"/>
  <c r="D175" i="4"/>
  <c r="D203" i="4"/>
  <c r="F223" i="4"/>
  <c r="D125" i="4"/>
  <c r="D148" i="4"/>
  <c r="G208" i="4"/>
  <c r="G223" i="4"/>
  <c r="D207" i="4"/>
  <c r="F224" i="4"/>
  <c r="F8" i="4" s="1"/>
  <c r="C62" i="1" s="1"/>
  <c r="D219" i="4"/>
  <c r="E223" i="4"/>
  <c r="D216" i="4"/>
  <c r="F208" i="4"/>
  <c r="D205" i="4"/>
  <c r="D201" i="4"/>
  <c r="D186" i="4"/>
  <c r="D177" i="4"/>
  <c r="D176" i="4"/>
  <c r="D173" i="4"/>
  <c r="E178" i="4"/>
  <c r="D157" i="4"/>
  <c r="D164" i="4"/>
  <c r="E149" i="4"/>
  <c r="D142" i="4"/>
  <c r="D135" i="4"/>
  <c r="D126" i="4"/>
  <c r="D121" i="4"/>
  <c r="E127" i="4"/>
  <c r="D120" i="4"/>
  <c r="D113" i="4"/>
  <c r="D101" i="4"/>
  <c r="D98" i="4"/>
  <c r="D91" i="4"/>
  <c r="D39" i="4"/>
  <c r="E80" i="4" l="1"/>
  <c r="D80" i="4" s="1"/>
  <c r="F10" i="4"/>
  <c r="C64" i="1" s="1"/>
  <c r="D79" i="4"/>
  <c r="D78" i="4"/>
  <c r="D76" i="4"/>
  <c r="E8" i="4"/>
  <c r="C54" i="1" s="1"/>
  <c r="D42" i="4"/>
  <c r="F11" i="4"/>
  <c r="C65" i="1" s="1"/>
  <c r="D43" i="4"/>
  <c r="G230" i="4"/>
  <c r="D193" i="4"/>
  <c r="D229" i="4"/>
  <c r="G14" i="4"/>
  <c r="C70" i="1" s="1"/>
  <c r="D127" i="4"/>
  <c r="D178" i="4"/>
  <c r="D228" i="4"/>
  <c r="D227" i="4"/>
  <c r="D224" i="4"/>
  <c r="D226" i="4"/>
  <c r="D225" i="4"/>
  <c r="C55" i="1"/>
  <c r="D208" i="4"/>
  <c r="F230" i="4"/>
  <c r="D149" i="4"/>
  <c r="D223" i="4"/>
  <c r="E230" i="4"/>
  <c r="F38" i="4"/>
  <c r="F44" i="4"/>
  <c r="F81" i="4" s="1"/>
  <c r="F82" i="4" s="1"/>
  <c r="D37" i="4"/>
  <c r="D38" i="4" s="1"/>
  <c r="E44" i="4"/>
  <c r="E81" i="4" s="1"/>
  <c r="D105" i="4"/>
  <c r="D12" i="4" l="1"/>
  <c r="F45" i="4"/>
  <c r="D10" i="4"/>
  <c r="C56" i="1"/>
  <c r="D9" i="4"/>
  <c r="D230" i="4"/>
  <c r="D8" i="4"/>
  <c r="E45" i="4"/>
  <c r="D44" i="4"/>
  <c r="D45" i="4" s="1"/>
  <c r="C58" i="1" l="1"/>
  <c r="C49" i="1" s="1"/>
  <c r="D81" i="4"/>
  <c r="D82" i="4" s="1"/>
  <c r="E82" i="4"/>
  <c r="C57" i="1"/>
  <c r="D11" i="4"/>
  <c r="E13" i="4"/>
  <c r="F13" i="4"/>
  <c r="E68" i="1"/>
  <c r="C46" i="1"/>
  <c r="C47" i="1"/>
  <c r="C48" i="1"/>
  <c r="C45" i="1"/>
  <c r="C59" i="1" l="1"/>
  <c r="E52" i="1" s="1"/>
  <c r="E14" i="4"/>
  <c r="C67" i="1"/>
  <c r="D13" i="4"/>
  <c r="D14" i="4" s="1"/>
  <c r="F14" i="4"/>
  <c r="E60" i="1" l="1"/>
  <c r="I44" i="1" s="1"/>
  <c r="C50" i="1"/>
  <c r="C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Калинина Ксения Вячеславовна</author>
  </authors>
  <commentList>
    <comment ref="D12" authorId="0" shapeId="0" xr:uid="{8892336F-2B34-4FFD-9158-7B078913294C}">
      <text>
        <r>
          <rPr>
            <b/>
            <sz val="9"/>
            <color indexed="81"/>
            <rFont val="Tahoma"/>
            <family val="2"/>
            <charset val="204"/>
          </rPr>
          <t>Калинина Ксения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сети Энергетиков и ВО Беринга</t>
        </r>
      </text>
    </comment>
    <comment ref="I12" authorId="0" shapeId="0" xr:uid="{50813E1D-F6D0-47D0-BD41-70681824D013}">
      <text>
        <r>
          <rPr>
            <b/>
            <sz val="9"/>
            <color indexed="81"/>
            <rFont val="Tahoma"/>
            <family val="2"/>
            <charset val="204"/>
          </rPr>
          <t>Калинина Ксения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Реконструкция участка ХВС от УТ-3 до перехода через автодорогу по ул. Энергетиков близ УТ-5/7 (ВВК-2/10), L = 995 м</t>
        </r>
      </text>
    </comment>
    <comment ref="H13" authorId="0" shapeId="0" xr:uid="{8D9A695F-C507-4476-BF23-E1FDB542176E}">
      <text>
        <r>
          <rPr>
            <b/>
            <sz val="9"/>
            <color indexed="81"/>
            <rFont val="Tahoma"/>
            <family val="2"/>
            <charset val="204"/>
          </rPr>
          <t>Калинина Ксения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ЦТП-4</t>
        </r>
      </text>
    </comment>
    <comment ref="D22" authorId="0" shapeId="0" xr:uid="{DACA23BA-FD7E-4DB8-BAC0-E43AA2A1CE89}">
      <text>
        <r>
          <rPr>
            <b/>
            <sz val="9"/>
            <color indexed="81"/>
            <rFont val="Tahoma"/>
            <family val="2"/>
            <charset val="204"/>
          </rPr>
          <t>Калинина Ксения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взять из задания</t>
        </r>
      </text>
    </comment>
    <comment ref="B23" authorId="0" shapeId="0" xr:uid="{B57591A8-D6B4-41C7-9D7C-07305D10C45F}">
      <text>
        <r>
          <rPr>
            <b/>
            <sz val="9"/>
            <color indexed="81"/>
            <rFont val="Tahoma"/>
            <family val="2"/>
            <charset val="204"/>
          </rPr>
          <t>Калинина Ксения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в том числе светящиеся композиции</t>
        </r>
      </text>
    </comment>
    <comment ref="D26" authorId="0" shapeId="0" xr:uid="{D22CCE6D-E1EC-41C4-8236-066CC26BE8CC}">
      <text>
        <r>
          <rPr>
            <b/>
            <sz val="9"/>
            <color indexed="81"/>
            <rFont val="Tahoma"/>
            <family val="2"/>
            <charset val="204"/>
          </rPr>
          <t>Калинина Ксения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3 шара, 1 ель</t>
        </r>
      </text>
    </comment>
    <comment ref="F27" authorId="0" shapeId="0" xr:uid="{80128DB6-0B35-4AAE-8D28-B941F61FB6D8}">
      <text>
        <r>
          <rPr>
            <b/>
            <sz val="9"/>
            <color indexed="81"/>
            <rFont val="Tahoma"/>
            <family val="2"/>
            <charset val="204"/>
          </rPr>
          <t>Калинина Ксения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двор по Полярной возле новой школы (размеры приблизительно по 2ГИС)</t>
        </r>
      </text>
    </comment>
    <comment ref="G27" authorId="0" shapeId="0" xr:uid="{017ECBE2-7CFC-4506-9098-D4206EA2A24D}">
      <text>
        <r>
          <rPr>
            <b/>
            <sz val="9"/>
            <color indexed="81"/>
            <rFont val="Tahoma"/>
            <family val="2"/>
            <charset val="204"/>
          </rPr>
          <t>Калинина Ксения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двор возле суда, (размеры приблизительно по 2ГИС)</t>
        </r>
      </text>
    </comment>
    <comment ref="E29" authorId="0" shapeId="0" xr:uid="{562BA67C-0D2C-4F44-A800-B9350C51BBFA}">
      <text>
        <r>
          <rPr>
            <b/>
            <sz val="9"/>
            <color indexed="81"/>
            <rFont val="Tahoma"/>
            <family val="2"/>
            <charset val="204"/>
          </rPr>
          <t>Калинина Ксения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от ТЦ до Метро; перекресток Мира-Отке; перекресток Мира-Партизанская; перекресток Мира-Полярная</t>
        </r>
      </text>
    </comment>
    <comment ref="F29" authorId="0" shapeId="0" xr:uid="{827428D4-E290-40A9-8E0E-FC66C677A18A}">
      <text>
        <r>
          <rPr>
            <b/>
            <sz val="9"/>
            <color indexed="81"/>
            <rFont val="Tahoma"/>
            <family val="2"/>
            <charset val="204"/>
          </rPr>
          <t>Калинина Ксения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от Энергетиков 18 до конечной остановки</t>
        </r>
      </text>
    </comment>
    <comment ref="E30" authorId="0" shapeId="0" xr:uid="{A5851F36-BD7A-4808-BBA2-376C3887FA61}">
      <text>
        <r>
          <rPr>
            <b/>
            <sz val="9"/>
            <color indexed="81"/>
            <rFont val="Tahoma"/>
            <family val="2"/>
            <charset val="204"/>
          </rPr>
          <t>Калинина Ксения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Длина - 700 м;
Ширина обочины – 2,0 м; 
Ширина тротуара – 1,5 м (из проекта)
</t>
        </r>
      </text>
    </comment>
    <comment ref="D33" authorId="0" shapeId="0" xr:uid="{09FC4C20-23A3-42FC-A455-C5E53C633D82}">
      <text>
        <r>
          <rPr>
            <b/>
            <sz val="9"/>
            <color indexed="81"/>
            <rFont val="Tahoma"/>
            <family val="2"/>
            <charset val="204"/>
          </rPr>
          <t>Калинина Ксения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Из договора содержание улично-дорожной сети</t>
        </r>
      </text>
    </comment>
    <comment ref="D34" authorId="0" shapeId="0" xr:uid="{7781A16C-65BC-4763-BF44-334155AEA24C}">
      <text>
        <r>
          <rPr>
            <b/>
            <sz val="9"/>
            <color indexed="81"/>
            <rFont val="Tahoma"/>
            <family val="2"/>
            <charset val="204"/>
          </rPr>
          <t>Калинина Ксения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Из договора содержание улично-дорожной сети</t>
        </r>
      </text>
    </comment>
    <comment ref="D35" authorId="0" shapeId="0" xr:uid="{6176F953-D266-4B4F-8568-BB553FEBB610}">
      <text>
        <r>
          <rPr>
            <b/>
            <sz val="9"/>
            <color indexed="81"/>
            <rFont val="Tahoma"/>
            <family val="2"/>
            <charset val="204"/>
          </rPr>
          <t>Калинина Ксения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из договора на содержание дворовых территорий</t>
        </r>
      </text>
    </comment>
    <comment ref="D37" authorId="0" shapeId="0" xr:uid="{22822A8D-E25B-44F0-9983-FA0E4CB4F759}">
      <text>
        <r>
          <rPr>
            <b/>
            <sz val="9"/>
            <color indexed="81"/>
            <rFont val="Tahoma"/>
            <family val="2"/>
            <charset val="204"/>
          </rPr>
          <t>Калинина Ксения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Отке 54;
Ленина 40 (Алик);
Ленина 40 (архив)</t>
        </r>
      </text>
    </comment>
    <comment ref="H37" authorId="0" shapeId="0" xr:uid="{175FED0A-4299-43AC-8407-EDFBE0BEC186}">
      <text>
        <r>
          <rPr>
            <b/>
            <sz val="9"/>
            <color indexed="81"/>
            <rFont val="Tahoma"/>
            <family val="2"/>
            <charset val="204"/>
          </rPr>
          <t>Калинина Ксения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Строителей, дом 5, 5 этаж, комнаты 501-505 </t>
        </r>
      </text>
    </comment>
    <comment ref="I37" authorId="0" shapeId="0" xr:uid="{55417053-7307-45CF-BCC0-5B796493D3AB}">
      <text>
        <r>
          <rPr>
            <b/>
            <sz val="9"/>
            <color indexed="81"/>
            <rFont val="Tahoma"/>
            <family val="2"/>
            <charset val="204"/>
          </rPr>
          <t>Калинина Ксения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Строителей, дом 5, 4 этаж, комнаты 401 – 405 </t>
        </r>
      </text>
    </comment>
    <comment ref="J37" authorId="0" shapeId="0" xr:uid="{D3176EC7-2867-45E0-A957-BE03FBDCC0EB}">
      <text>
        <r>
          <rPr>
            <b/>
            <sz val="9"/>
            <color indexed="81"/>
            <rFont val="Tahoma"/>
            <family val="2"/>
            <charset val="204"/>
          </rPr>
          <t>Калинина Ксения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Строителей, дом 5, 3 этаж, комнаты 301-305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Калинина Ксения Вячеславовна</author>
  </authors>
  <commentList>
    <comment ref="I42" authorId="0" shapeId="0" xr:uid="{8D589463-0597-4939-9749-47EB30B8255C}">
      <text>
        <r>
          <rPr>
            <b/>
            <sz val="9"/>
            <color indexed="81"/>
            <rFont val="Tahoma"/>
            <family val="2"/>
            <charset val="204"/>
          </rPr>
          <t>Калинина Ксения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Реконструкция ЦТП 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Калинина Ксения Вячеславовна</author>
  </authors>
  <commentList>
    <comment ref="B151" authorId="0" shapeId="0" xr:uid="{45F7A619-A5A8-4C3B-A8F9-519BAEAB80FA}">
      <text>
        <r>
          <rPr>
            <b/>
            <sz val="9"/>
            <color indexed="81"/>
            <rFont val="Tahoma"/>
            <family val="2"/>
            <charset val="204"/>
          </rPr>
          <t>Калинина Ксения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включено: содержание уличного освещения, ремонт объектов благоустройства </t>
        </r>
      </text>
    </comment>
  </commentList>
</comments>
</file>

<file path=xl/sharedStrings.xml><?xml version="1.0" encoding="utf-8"?>
<sst xmlns="http://schemas.openxmlformats.org/spreadsheetml/2006/main" count="581" uniqueCount="310">
  <si>
    <t>Паспорт</t>
  </si>
  <si>
    <t>муниципальной программы городского округа Анадырь</t>
  </si>
  <si>
    <t>Ответственный исполнитель муниципальной программы</t>
  </si>
  <si>
    <t>Цели муниципальной программы</t>
  </si>
  <si>
    <t>Задачи муниципальной программы</t>
  </si>
  <si>
    <t>Показатели муниципальной программы, их значения на последний год реализации</t>
  </si>
  <si>
    <t>Период реализации муниципальной программы</t>
  </si>
  <si>
    <t>Объемы и источники финансового обеспечения муниципальной программы</t>
  </si>
  <si>
    <t>Связь с национальными целями развития Российской Федерации/государственной программой Чукотского автономного округа</t>
  </si>
  <si>
    <t>N п/п</t>
  </si>
  <si>
    <t>Наименование показателя</t>
  </si>
  <si>
    <t>Значения показателей</t>
  </si>
  <si>
    <t>1.</t>
  </si>
  <si>
    <t>Показатели муниципальной программы городского округа Анадырь</t>
  </si>
  <si>
    <t>Задача структурного элемента</t>
  </si>
  <si>
    <t>Ответственный исполнитель, соисполнители</t>
  </si>
  <si>
    <t>Ожидаемые непосредственные результаты</t>
  </si>
  <si>
    <t>наименование</t>
  </si>
  <si>
    <t>федеральный бюджет</t>
  </si>
  <si>
    <t>окружной бюджет</t>
  </si>
  <si>
    <t>местный бюджет</t>
  </si>
  <si>
    <t>Итого</t>
  </si>
  <si>
    <t>Объем финансовых ресурсов, необходимых для реализации муниципальной программы</t>
  </si>
  <si>
    <t>№ п/п</t>
  </si>
  <si>
    <t xml:space="preserve">Наименование структурного элемента </t>
  </si>
  <si>
    <t xml:space="preserve">Объем финансовых ресурсов, тыс. рублей </t>
  </si>
  <si>
    <t xml:space="preserve">Главные распорядители средств бюджета (ответственный исполнитель, соисполнители) </t>
  </si>
  <si>
    <t xml:space="preserve">всего </t>
  </si>
  <si>
    <t xml:space="preserve">в том числе средства: </t>
  </si>
  <si>
    <t xml:space="preserve">местного бюджета </t>
  </si>
  <si>
    <t xml:space="preserve">окружного бюджета </t>
  </si>
  <si>
    <t xml:space="preserve">федерального бюджета </t>
  </si>
  <si>
    <t>Всего по программе</t>
  </si>
  <si>
    <t>Период реализации (годы)</t>
  </si>
  <si>
    <t>ед.</t>
  </si>
  <si>
    <t xml:space="preserve">Выполнение работ по ремонту муниципального жилого фонда </t>
  </si>
  <si>
    <t>1.1.</t>
  </si>
  <si>
    <t>1.1.1.</t>
  </si>
  <si>
    <t>2.1.</t>
  </si>
  <si>
    <t>2.1.1.</t>
  </si>
  <si>
    <t>3.1.</t>
  </si>
  <si>
    <t xml:space="preserve">Комплекс проектных мероприятий </t>
  </si>
  <si>
    <t xml:space="preserve">Комплекс процессных мероприятий </t>
  </si>
  <si>
    <t>2.</t>
  </si>
  <si>
    <t>2.2.</t>
  </si>
  <si>
    <t>2.2.1.</t>
  </si>
  <si>
    <t xml:space="preserve">Всего по комплексу проектных  мероприятий </t>
  </si>
  <si>
    <t xml:space="preserve">Всего по комплексу процессных мероприятий </t>
  </si>
  <si>
    <t>Всего по комплексу процессных мероприятий «Организация ритальных услуг на территории городского оркруга Анадырь»</t>
  </si>
  <si>
    <t>4.1.</t>
  </si>
  <si>
    <t>Региональный проект "Региональная и местная дорожная сеть"</t>
  </si>
  <si>
    <t>Реализация региональных проектов в области дорожного хозяйства</t>
  </si>
  <si>
    <t>Предоставление субсидий в целях возмещение затрат в связи с оказанием ритуальных услуг по погребению согласно гарантированному перечню услуг по погребению</t>
  </si>
  <si>
    <t>Содержание кладбищ на территории городского округа Анадырь</t>
  </si>
  <si>
    <t>"Содержание, развитие и ремонт инфраструктуры городского округа Анадырь"</t>
  </si>
  <si>
    <t>Субсидии организациям жилищно-коммунального хозяйства на выполнение работ на объектах коммунальной инфраструктуры</t>
  </si>
  <si>
    <t>2.2.2.</t>
  </si>
  <si>
    <t>2.1.2.</t>
  </si>
  <si>
    <t>"Обеспечение подведомственных учреждений"</t>
  </si>
  <si>
    <t>Компенсация расходов на оплату стоимости проезда и провоза багажа в соответствии с Решением Совета депутатов городского округа Анадырь от 05 марта 2015 № 50 "Об утверждении Положения о некоторых гарантиях и компенсациях для лиц, работающих в организациях, финансируемых из бюджета городского округа Анадырь"</t>
  </si>
  <si>
    <t>Обеспечение деятельности Муниципального бюджетного учреждения городского округа Анадырь "Служба содержания и благоустройства"</t>
  </si>
  <si>
    <t>"Благоустройство городского округа Анадырь"</t>
  </si>
  <si>
    <t>Расходы на электрическую энергию потребляемую объектами благоустройства</t>
  </si>
  <si>
    <t>Благоустройство дворовых территорий многоквартирных домов</t>
  </si>
  <si>
    <t>5.1.</t>
  </si>
  <si>
    <t>"Обслуживание и ремонт объектов дорожного хозяйства городского округа Анадырь"</t>
  </si>
  <si>
    <t>Обслуживание улично-дорожной сети</t>
  </si>
  <si>
    <t>6.1.</t>
  </si>
  <si>
    <t>7.1.</t>
  </si>
  <si>
    <t>"Ликвидация свалок, объектов накопленного вреда"</t>
  </si>
  <si>
    <t>"Разработка документов территориального планирования и градостроительного зонирования"</t>
  </si>
  <si>
    <t>2025 год</t>
  </si>
  <si>
    <t>«Развитие территории городского округа Анадырь»</t>
  </si>
  <si>
    <t xml:space="preserve"> «Развитие территории городского округа Анадырь»</t>
  </si>
  <si>
    <t xml:space="preserve">Структура муниципальной программы городского округа Анадырь </t>
  </si>
  <si>
    <t>городского округа Анадырь «Развитие территории городского округа Анадырь»</t>
  </si>
  <si>
    <t>Соисполнители Программы</t>
  </si>
  <si>
    <t xml:space="preserve">за счет средств окружного бюджета - </t>
  </si>
  <si>
    <t>2025 - 2030 годы</t>
  </si>
  <si>
    <t xml:space="preserve">за счет средств местного бюджета - </t>
  </si>
  <si>
    <t xml:space="preserve">за счет средств федерального бюджета - </t>
  </si>
  <si>
    <t>Общий объем средств, направленный на реализацию муниципальной</t>
  </si>
  <si>
    <t xml:space="preserve">программы - </t>
  </si>
  <si>
    <t>2026 год</t>
  </si>
  <si>
    <t>2027 год</t>
  </si>
  <si>
    <t>2028 год</t>
  </si>
  <si>
    <t>2029 год</t>
  </si>
  <si>
    <t>2030 год</t>
  </si>
  <si>
    <t>из них:</t>
  </si>
  <si>
    <t>в том числе по годам:</t>
  </si>
  <si>
    <t>тыс. рублей,</t>
  </si>
  <si>
    <t>тыс. рублей;</t>
  </si>
  <si>
    <t>Проверка:</t>
  </si>
  <si>
    <t>км</t>
  </si>
  <si>
    <t>1.2.</t>
  </si>
  <si>
    <t>Доля граждан, которым предоставлены услуги по погребению, согласно гарантированному перечню услуг, в общей численности граждан, имеющих право на получение и обратившихся за их получением</t>
  </si>
  <si>
    <t>%</t>
  </si>
  <si>
    <r>
      <t>м</t>
    </r>
    <r>
      <rPr>
        <sz val="12"/>
        <color theme="1"/>
        <rFont val="Calibri"/>
        <family val="2"/>
        <charset val="204"/>
      </rPr>
      <t>²</t>
    </r>
  </si>
  <si>
    <t>Протяженность отремонтированных инженерных сетей</t>
  </si>
  <si>
    <t>Количество отремонтированных площадочных объектов жилищно-коммунального хозяйства</t>
  </si>
  <si>
    <t>шт.</t>
  </si>
  <si>
    <t>3.2.</t>
  </si>
  <si>
    <t>2.3.</t>
  </si>
  <si>
    <t>2.3.1.</t>
  </si>
  <si>
    <t>2.3.2.</t>
  </si>
  <si>
    <t>2.4.</t>
  </si>
  <si>
    <t>2.4.1.</t>
  </si>
  <si>
    <t>2.4.2.</t>
  </si>
  <si>
    <t>2.4.3.</t>
  </si>
  <si>
    <t>2.5.</t>
  </si>
  <si>
    <t>2.5.1.</t>
  </si>
  <si>
    <t>2.6.</t>
  </si>
  <si>
    <t>2.6.1.</t>
  </si>
  <si>
    <t>2.7.</t>
  </si>
  <si>
    <t>2.7.1.</t>
  </si>
  <si>
    <t>Разработка документов территориального планирования и градостроительного зонирования</t>
  </si>
  <si>
    <t>Количество детских игровых площадок, находящихся в технически исправном состоянии</t>
  </si>
  <si>
    <t>Доля технически исправных и внешне привлекательных малых архитектурных форм муниципальной собственности</t>
  </si>
  <si>
    <t>Доля озелененных территорий (газоны, цветники, вазоны, парки, скверы)</t>
  </si>
  <si>
    <t>Количество установленных декораций при проведении новогодних праздников</t>
  </si>
  <si>
    <t>Доля технически исправных и внешне привлекательных памятников и скульптурных композиций</t>
  </si>
  <si>
    <t>Площадь убранных общественных территорий</t>
  </si>
  <si>
    <t>Всего по комплексу процессных мероприятий "Обеспечение подведомственных учреждений"</t>
  </si>
  <si>
    <t>Всего по Региональному проекту "Региональная и местная дорожная сеть"</t>
  </si>
  <si>
    <t>Всего по комплексу процессных мероприятий «Содержание, развитие и ремонт инфраструктуры городского округа Анадырь»</t>
  </si>
  <si>
    <t>Всего по комплексу процессных мероприятий "Благоустройство городского округа Анадырь"</t>
  </si>
  <si>
    <t>Всего по комплексу процессных мероприятий "Обслуживание и ремонт объектов дорожного хозяйства городского округа Анадырь"</t>
  </si>
  <si>
    <t>Всего по комплексу процессных мероприятий "Ликвидация свалок, объектов накопленного вреда"</t>
  </si>
  <si>
    <t>Всего по комплексу процессных мероприятий "Разработка документов территориального планирования и градостроительного зонирования"</t>
  </si>
  <si>
    <t>Обслуживание, содержание и ремонт сетей уличного освещения, объектов благоустройства</t>
  </si>
  <si>
    <t>Доля технически исправных сетей уличного освещения, объектов благоустройства</t>
  </si>
  <si>
    <t>Доля оплаченых расходов электрической энергии, потребленной объектами благоустройства</t>
  </si>
  <si>
    <t>Количество ликвидированных свалок,  объектов накопленного вреда</t>
  </si>
  <si>
    <t>Количество разработанных документов территориального планирования и градостроительного зонирования</t>
  </si>
  <si>
    <t>Количество переходных лестниц, находящихся на содержании</t>
  </si>
  <si>
    <t>Количество лиц, получивших компенсацию расходов на оплату стоимости проезда и провоза багажа</t>
  </si>
  <si>
    <t>Количество остановочных павильонов, находящихся в технически исправном состоянии</t>
  </si>
  <si>
    <t>Управление промышленности и сельскохозяйственной политики</t>
  </si>
  <si>
    <t>год</t>
  </si>
  <si>
    <t>всего</t>
  </si>
  <si>
    <t>по годам, 
всего</t>
  </si>
  <si>
    <t>Обеспечение гарантий, связанных с погребением умерших</t>
  </si>
  <si>
    <t>Площадь обслуживавемой территории кладбищ</t>
  </si>
  <si>
    <t>Доля граждан, которым предоставлены услуги по погребению</t>
  </si>
  <si>
    <t>Общая площадь отремонтированного жилищного фонда</t>
  </si>
  <si>
    <t>4.2.</t>
  </si>
  <si>
    <t>Обеспечение гарантий, связанных с правом компенсации расходов на оплату стоимости проезда и провоза багажа в соответствии с Решением Совета депутатов городского округа Анадырь от 05 марта 2015 № 50 "Об утверждении Положения о некоторых гарантиях и компенсациях для лиц, работающих в организациях, финансируемых из бюджета городского округа Анадырь"</t>
  </si>
  <si>
    <t>Количество сотрудников получивших компенсацию расходов на оплату стоимости проезда и провоза багажа</t>
  </si>
  <si>
    <t>Улучшение функционального, санитарного, экологического, безопасного и эстетического состояния общественных территорий</t>
  </si>
  <si>
    <t>Площадь привлекательных и безопасных для пребывания граждан общественных территорий</t>
  </si>
  <si>
    <t>Организация надежной системы уличного освещения, обеспечивающей удобное, безопасное движение городского транспорта и пешеходов</t>
  </si>
  <si>
    <t>Обеспечение своевременной оплаты  электрической энергии, потребленной объектами благоустройства</t>
  </si>
  <si>
    <t>5.2.</t>
  </si>
  <si>
    <t>Площадь уличнодорожной сети, содержащейся надлежащим образом</t>
  </si>
  <si>
    <t>6.2.</t>
  </si>
  <si>
    <t>Организация содержания и ремонта автомобильных дорог, элементов
обустройства дорог</t>
  </si>
  <si>
    <t>Доля приведенных в надлежащее
состояние объектов дворовых территорий</t>
  </si>
  <si>
    <t>8.1.</t>
  </si>
  <si>
    <t>1.2.1.</t>
  </si>
  <si>
    <t>7.2.</t>
  </si>
  <si>
    <t>Количество произошедших аварий на объектах тепловодоснабжения и водоотведения</t>
  </si>
  <si>
    <t>Увеличение мощностей тепловодоснабжения</t>
  </si>
  <si>
    <t>Единица измере-ния (по ОКЕИ)</t>
  </si>
  <si>
    <t>Площадь отремонтированных участков автомобильных дорог</t>
  </si>
  <si>
    <t>всего квартир</t>
  </si>
  <si>
    <t>всего комнат в общаге</t>
  </si>
  <si>
    <t>Площадь построенных участков автомобильных дорог, включая тротуары и обочины</t>
  </si>
  <si>
    <t>м²</t>
  </si>
  <si>
    <t>Доля повышения мощности после проведения работ по модернизации в сравнении с начальным значением мощности</t>
  </si>
  <si>
    <t>человек</t>
  </si>
  <si>
    <t>Площадь отремонтированных участков автомобильных дорог в отчетном году</t>
  </si>
  <si>
    <t>Площадь построенных участков автомобильных дорог в отчетном году</t>
  </si>
  <si>
    <t>«Организация предоставления ритуальных услуг и содержание мест захоронений на территории городского округа Анадырь»</t>
  </si>
  <si>
    <t>Не предусмотрены</t>
  </si>
  <si>
    <t>Количество кладбищ, находящихся на содержании и обслуживании</t>
  </si>
  <si>
    <t>приблизительно</t>
  </si>
  <si>
    <t>Объем финансирования, тыс. рублей, в т.ч.</t>
  </si>
  <si>
    <t>Площадь дворовых территорий, содержащихся надлежащим образом</t>
  </si>
  <si>
    <t>чел.</t>
  </si>
  <si>
    <t>Обеспечение потребности в актуализированных документахтерриториального планирования и градостроительного зонирования</t>
  </si>
  <si>
    <t>Ликвидация объектов накопленного вреда окружающей среде и несанкционированных свалок</t>
  </si>
  <si>
    <t>Количество проведенных строительных контролей</t>
  </si>
  <si>
    <t>Количество разработанной проектной, сметной, проектно-сметной  документации</t>
  </si>
  <si>
    <t>единица измере-ния</t>
  </si>
  <si>
    <t>-</t>
  </si>
  <si>
    <t>1.3.</t>
  </si>
  <si>
    <t>1.3.1.</t>
  </si>
  <si>
    <t>Региональный проект "Жилье"</t>
  </si>
  <si>
    <t>Региональный проект "Генеральная уборка"</t>
  </si>
  <si>
    <t>Мероприятия по ликвидации объектов накопленного вреда окружающей среде, прошедших оценку воздействия на состояние окружающей среды, здоровье и продолжительность жизни граждан</t>
  </si>
  <si>
    <t>Всего по Региональному проекту "Генеральная уборка"</t>
  </si>
  <si>
    <t>Ликвидация несанкционированных свалок</t>
  </si>
  <si>
    <t>Модернизация систем коммунальной инфраструктуры</t>
  </si>
  <si>
    <t>Всего по Региональному проекту "Модернизация систем коммунальной инфраструктуры"</t>
  </si>
  <si>
    <t>Приложение 4
к муниципальной программе городского округа Анадырь "Формирование современной городской среды на территории городского округа Анадырь"</t>
  </si>
  <si>
    <t>Наименование муниципальной программы, структурного элемента/источник финансирования</t>
  </si>
  <si>
    <t>Направление расходов</t>
  </si>
  <si>
    <t>Предусмотрено паспортом Программы на 20_ год</t>
  </si>
  <si>
    <t>Предусмотрено бюджетом на 20__ год</t>
  </si>
  <si>
    <t>Всего</t>
  </si>
  <si>
    <t>В том числе по источникам:</t>
  </si>
  <si>
    <t>фед. бюджет</t>
  </si>
  <si>
    <t>мест. бюджет</t>
  </si>
  <si>
    <t>местн. бюджет</t>
  </si>
  <si>
    <t>Муниципальная программа (всего)</t>
  </si>
  <si>
    <t>НИОКР</t>
  </si>
  <si>
    <t>Инвестиции</t>
  </si>
  <si>
    <t>Прочие</t>
  </si>
  <si>
    <t>Направление (подпрограмма) "Наименование"</t>
  </si>
  <si>
    <t>Региональный проект "Наименование"</t>
  </si>
  <si>
    <t>Комплекс процессных мероприятий "Наименование"</t>
  </si>
  <si>
    <t>Кассовые расходы за отчетный период</t>
  </si>
  <si>
    <t>Отклонение (%), (графу 11/графу 7 и т.д.)</t>
  </si>
  <si>
    <t>Муниципальная программа (всего):</t>
  </si>
  <si>
    <t>Направления (подпрограмма) "Наименование"</t>
  </si>
  <si>
    <t>Муниципальный проект "Наименование"</t>
  </si>
  <si>
    <t>Ответственный исполнитель  __________    __________     ______________</t>
  </si>
  <si>
    <t xml:space="preserve">                                                 (должность)      (подпись)        (расшифровка)</t>
  </si>
  <si>
    <t>Приложение 5
к муниципальной программе городского округа Анадырь "Формирование современной городской среды на территории городского округа Анадырь"</t>
  </si>
  <si>
    <t xml:space="preserve">за  20_________ г. </t>
  </si>
  <si>
    <t xml:space="preserve">N п/п </t>
  </si>
  <si>
    <t xml:space="preserve">Наименование направления (подпрограммы), структурного элемента </t>
  </si>
  <si>
    <t xml:space="preserve">Ответственный исполнитель, соисполнители </t>
  </si>
  <si>
    <t xml:space="preserve">Фактически проведенные мероприятия, направленные на достижение структурного элемента </t>
  </si>
  <si>
    <t xml:space="preserve">Результаты </t>
  </si>
  <si>
    <t xml:space="preserve">Проблемы, возникшие в ходе реализации структурного элемента, мероприятия &lt;*&gt; </t>
  </si>
  <si>
    <t xml:space="preserve">запланированные </t>
  </si>
  <si>
    <t xml:space="preserve">достигнутые </t>
  </si>
  <si>
    <t xml:space="preserve">Направление (подпрограмма) "Наименование" </t>
  </si>
  <si>
    <t xml:space="preserve">Региональный "Наименование" </t>
  </si>
  <si>
    <t xml:space="preserve">Комплекс процессных мероприятий "Наименование" </t>
  </si>
  <si>
    <t xml:space="preserve">Структурные элементы, не входящие в направления (подпрограммы) </t>
  </si>
  <si>
    <t xml:space="preserve">Региональный проект "Наименование" </t>
  </si>
  <si>
    <t>Отчет об использовании финансовых средств за счет всех источников на реализацию муниципальной программы городского округа Анадырь 
«Развитие территории городского округа Анадырь»</t>
  </si>
  <si>
    <t>Сведения о степени выполнения мероприятий муниципальной программы городского округа Анадырь 
«Развитие территории городского округа Анадырь»</t>
  </si>
  <si>
    <t>1.4.1.</t>
  </si>
  <si>
    <t>единиц</t>
  </si>
  <si>
    <t>штук</t>
  </si>
  <si>
    <t>Количество осуществленных технических присоединений жилых помещений к сетям теплоснабжения</t>
  </si>
  <si>
    <t>Количество осуществленных технических присоединений  жилых помещений к сетям холодного водоснабжения</t>
  </si>
  <si>
    <t>Количество осуществленных технических присоединений  жилых помещений к сетям горячего водоснабжения</t>
  </si>
  <si>
    <t>Количество осуществленных технических присоединений  жилых помещений к сетям водоотведения</t>
  </si>
  <si>
    <t xml:space="preserve">Направления (подпрограммы) муниципальной программы </t>
  </si>
  <si>
    <t>Федеральный проект "Жилье";
Государственная программа "Развитие жилищно-коммунального хозяйства и водохозяйственного комплекса Чукотского автономного округа";
Государственная программа "Развитие транспортной инфраструктуры Чукотского автономного округа";
Государственная программа "Охрана окружающей среды и обеспечение рационального природопользования в Чукотском автономном округе".</t>
  </si>
  <si>
    <t>1. Региональный проект "Жилье"</t>
  </si>
  <si>
    <t>2. Региональный проект "Региональная и местная дорожная сеть"</t>
  </si>
  <si>
    <t>Всего по Региональному проекту "Жилье"</t>
  </si>
  <si>
    <t>1.4.</t>
  </si>
  <si>
    <t xml:space="preserve">Муниципальное предприятие "Городское коммунальное хозяйство";
МБУ "Служба содержания и благоустройства"	.					</t>
  </si>
  <si>
    <t>1. Цель муниципальной программы: Развитие систем тепловодоснабжения и водоотведения</t>
  </si>
  <si>
    <t>1.5.</t>
  </si>
  <si>
    <t>1.6.</t>
  </si>
  <si>
    <t>2. Цель муниципальной программы: Обеспечение гарантий реализации права на погребение</t>
  </si>
  <si>
    <t>3. Цель муниципальной программы: Обеспечение чистоты и порядка в местах захоронения;</t>
  </si>
  <si>
    <t>Развитие систем тепловодоснабжения и водоотведения;
обеспечение гарантий реализации права на погребение;
обеспечение чистоты и порядка в местах захоронения;
создание комфортных и функциональных условий для жизни и деятельности людей на территории городского округа Анадырь;
создание безопасных условий для жизни населения;
улучшение жилищных условий в муниципальном жилье;
обеспечение надежности функционирования систем тепловодоснабжения и водоотведения;
устранение вреда, нанесенного окружающей среде свалками и объектами накопленного вреда;
обеспечение актуальными документами территориального планирования и градостроительного зонирования.</t>
  </si>
  <si>
    <t>4. Цель муниципальной программы: Создание комфортных и функциональных условий для жизни и деятельности людей на территории городского округа Анадырь</t>
  </si>
  <si>
    <t>4.3.</t>
  </si>
  <si>
    <t>4.4.</t>
  </si>
  <si>
    <t>4.5.</t>
  </si>
  <si>
    <t>4.6.</t>
  </si>
  <si>
    <t>4.7.</t>
  </si>
  <si>
    <t>4.8.</t>
  </si>
  <si>
    <t>5. Цель муниципальной программы: Создание безопасных условий для жизни населения</t>
  </si>
  <si>
    <t>5.3.</t>
  </si>
  <si>
    <t>5.4.</t>
  </si>
  <si>
    <t>5.5.</t>
  </si>
  <si>
    <t>5.6.</t>
  </si>
  <si>
    <t>5.7.</t>
  </si>
  <si>
    <t>6. Цель муниципальной программы: Улучшение жилищных условий в муниципальном жилье</t>
  </si>
  <si>
    <t>7. Цель муниципальной программы: Обеспечение надежности функционирования систем тепловодоснабжения и водоотведения</t>
  </si>
  <si>
    <t xml:space="preserve">7.2. </t>
  </si>
  <si>
    <t xml:space="preserve">7.3. </t>
  </si>
  <si>
    <t xml:space="preserve">7.1. </t>
  </si>
  <si>
    <t>8. Цель муниципальной программы: Устранение вреда, нанесенного окружающей среде свалками и объектами накопленного вреда</t>
  </si>
  <si>
    <t>4.9.</t>
  </si>
  <si>
    <t>Количество ликвидированных объектов накопленного вреда окружающей среде, прошедших оценку воздействия на состояние окружающей среды, здоровье и продолжительность жизни граждан</t>
  </si>
  <si>
    <t>8.2.</t>
  </si>
  <si>
    <t>9. Цель муниципальной программы: обеспечение актуальными документами территориального планирования и градостроительного зонирования</t>
  </si>
  <si>
    <t>9.1.</t>
  </si>
  <si>
    <t>Обеспечение подключения к инженерным сетям строящихся жилых объектов</t>
  </si>
  <si>
    <t>Количество жилых объектов, подключенных к инженерным сетям</t>
  </si>
  <si>
    <t>Обеспечения развития дорожной сети</t>
  </si>
  <si>
    <t>Обеспечение нормативного состояния автомобильных дорог и элементов обустройства дорог</t>
  </si>
  <si>
    <t>Организация надежной работы системы тепловодоснабжения и водоотведения</t>
  </si>
  <si>
    <t>Устранение вреда окружающей среде, вызванного объектами накопленного вреда окружающей среде</t>
  </si>
  <si>
    <t>Организация работ по уборке территорий городских кладбищ;</t>
  </si>
  <si>
    <t>Приведение в надлежащее техническое состояние муниципального жилого фонда</t>
  </si>
  <si>
    <t>Санитарная очистка городского округа</t>
  </si>
  <si>
    <t>Обеспечение разработки документов территориального планирования и градостроительного зонирования</t>
  </si>
  <si>
    <t>Повышение уровня благоустройства дворовых территорий городского округа</t>
  </si>
  <si>
    <t>5. Комплекс процессных мероприятий "Организация предоставления ритуальных услуг и содержание мест зохоронений на территории городского округа Анадырь"</t>
  </si>
  <si>
    <t>6. Комплекс процессных мероприятий "Содержание, развитие и ремонт инфраструктуры городского округа Анадырь"</t>
  </si>
  <si>
    <t>7. Комплекс процессных мероприятий "Обеспечение подведомственных учреждений"</t>
  </si>
  <si>
    <t>8. Комплекс процессных мероприятий "Благоустройство городского округа Анадырь"</t>
  </si>
  <si>
    <t>9. Комплекс процессных мероприятий "Обслуживание и ремонт объектов дорожного хозяйства городского округа Анадырь"</t>
  </si>
  <si>
    <t>10. Комплекс процессных мероприятий "Ликвидация свалок, объектов накопленного вреда"</t>
  </si>
  <si>
    <t>11. Комплекс процессных мероприятий "Разработка документов территориального планирования и градостроительного зонирования"</t>
  </si>
  <si>
    <t>Доля содержащихся в надлежащем
состояние объектов уличнодорожной сети</t>
  </si>
  <si>
    <t xml:space="preserve">Доля технически исправных объектов уличного освещения </t>
  </si>
  <si>
    <t>3. Региональный проект "Генеральная уборка"</t>
  </si>
  <si>
    <t>4. Региональный проект "Модернизация систем коммунальной инфраструктуры Чукотского авотономного округа"</t>
  </si>
  <si>
    <t>Администрация городского округа Анадырь</t>
  </si>
  <si>
    <t>Реализация проектов комплексного развития территорий</t>
  </si>
  <si>
    <t>Региональный проект "Модернизация систем коммунальной инфраструктуры Чукотского автономного округа"</t>
  </si>
  <si>
    <t>Площадь благоустроенных дворовых территорий</t>
  </si>
  <si>
    <t>Замена изношенных инженерных сетей</t>
  </si>
  <si>
    <t>Снижение уровня изношенных инженерных сетей</t>
  </si>
  <si>
    <t>№</t>
  </si>
  <si>
    <t>значение (по годам реализа-ции)</t>
  </si>
  <si>
    <t>обеспечение подключения к инженерным сетям строящихся жилых объектов;
обеспечение нормативного состояния автомобильных дорог и элементов обустройства дорог;
обеспечения развития дорожной сети;
снижение уровня изношенных инженерных сетей;
увеличение мощностей тепловодоснабжения;
устранение вреда окружающей среде, вызванного объектами накопленного вреда окружающей среде;
обеспечение гарантий, связанных с погребением умерших;
организация работ по уборке территорий городских кладбищ;
приведение в надлежащее техническое состояние муниципального жилого фонда;
организация надежной работы системы тепловодоснабжения и водоотведения;
обеспечение прав сотрудников в части компенсации расходов на оплату стоимости проезда и провоза багажа;
улучшение функционального, санитарного, экологического, безопасного и эстетического состояния общественных территорий;
организация надежной системы уличного освещения, обеспечивающей удобное, безопасное движение городского транспорта и пешеходов;
обеспечение своевременной оплаты электрической энергии, потребленной объектами благоустройства;
организация содержания автомобильных дорог, элементов обустройства дорог;
повышение уровня благоустройства дворовых территорий городского округа;
санитарная очистка городского округа;
обеспечение разработки документов территориального планирования и градостроительного зонирования.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</si>
</sst>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00"/>
    <numFmt numFmtId="166" formatCode="0.0"/>
    <numFmt numFmtId="167" formatCode="#,##0_ ;\-#,##0\ "/>
  </numFmts>
  <fonts count="1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theme="1"/>
      <name val="Arial"/>
      <family val="2"/>
      <charset val="204"/>
    </font>
    <font>
      <sz val="10.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8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0" fillId="0" borderId="0" xfId="0" applyNumberFormat="1"/>
    <xf numFmtId="49" fontId="0" fillId="0" borderId="0" xfId="0" applyNumberFormat="1" applyFont="1"/>
    <xf numFmtId="49" fontId="9" fillId="0" borderId="0" xfId="0" applyNumberFormat="1" applyFont="1" applyAlignment="1">
      <alignment horizontal="justify" vertical="center"/>
    </xf>
    <xf numFmtId="49" fontId="8" fillId="0" borderId="1" xfId="0" applyNumberFormat="1" applyFont="1" applyBorder="1" applyAlignment="1">
      <alignment vertical="center" wrapText="1"/>
    </xf>
    <xf numFmtId="49" fontId="8" fillId="0" borderId="2" xfId="0" applyNumberFormat="1" applyFont="1" applyBorder="1" applyAlignment="1">
      <alignment vertical="center" wrapText="1"/>
    </xf>
    <xf numFmtId="164" fontId="8" fillId="0" borderId="3" xfId="0" applyNumberFormat="1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left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4" fillId="0" borderId="0" xfId="0" applyFont="1"/>
    <xf numFmtId="0" fontId="0" fillId="0" borderId="0" xfId="0" applyFo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49" fontId="8" fillId="0" borderId="3" xfId="0" applyNumberFormat="1" applyFont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left" vertical="center" wrapText="1"/>
    </xf>
    <xf numFmtId="43" fontId="0" fillId="0" borderId="0" xfId="1" applyFont="1"/>
    <xf numFmtId="0" fontId="14" fillId="0" borderId="1" xfId="1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vertical="center" wrapText="1"/>
    </xf>
    <xf numFmtId="4" fontId="0" fillId="0" borderId="0" xfId="0" applyNumberFormat="1" applyFont="1"/>
    <xf numFmtId="164" fontId="14" fillId="0" borderId="1" xfId="0" applyNumberFormat="1" applyFont="1" applyBorder="1" applyAlignment="1">
      <alignment vertical="center" wrapText="1"/>
    </xf>
    <xf numFmtId="3" fontId="14" fillId="0" borderId="1" xfId="0" applyNumberFormat="1" applyFont="1" applyBorder="1" applyAlignment="1">
      <alignment vertical="center" wrapText="1"/>
    </xf>
    <xf numFmtId="166" fontId="14" fillId="0" borderId="1" xfId="0" applyNumberFormat="1" applyFont="1" applyBorder="1" applyAlignment="1">
      <alignment vertical="center" wrapText="1"/>
    </xf>
    <xf numFmtId="167" fontId="14" fillId="0" borderId="1" xfId="1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8" fillId="0" borderId="0" xfId="0" applyNumberFormat="1" applyFont="1" applyBorder="1" applyAlignment="1">
      <alignment horizontal="left" wrapText="1"/>
    </xf>
    <xf numFmtId="164" fontId="8" fillId="0" borderId="0" xfId="0" applyNumberFormat="1" applyFont="1" applyBorder="1" applyAlignment="1">
      <alignment horizontal="left" wrapText="1"/>
    </xf>
    <xf numFmtId="0" fontId="8" fillId="0" borderId="9" xfId="0" applyNumberFormat="1" applyFont="1" applyBorder="1" applyAlignment="1">
      <alignment horizontal="left" wrapText="1"/>
    </xf>
    <xf numFmtId="1" fontId="8" fillId="0" borderId="9" xfId="0" applyNumberFormat="1" applyFont="1" applyBorder="1" applyAlignment="1">
      <alignment horizontal="left" wrapText="1"/>
    </xf>
    <xf numFmtId="164" fontId="0" fillId="0" borderId="0" xfId="0" applyNumberFormat="1"/>
    <xf numFmtId="0" fontId="2" fillId="0" borderId="5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3" xfId="0" applyBorder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11" xfId="0" applyNumberFormat="1" applyFont="1" applyBorder="1" applyAlignment="1">
      <alignment vertical="center" wrapText="1"/>
    </xf>
    <xf numFmtId="0" fontId="8" fillId="0" borderId="0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0" fontId="8" fillId="0" borderId="11" xfId="0" applyNumberFormat="1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left" vertical="center" wrapText="1"/>
    </xf>
    <xf numFmtId="49" fontId="8" fillId="0" borderId="12" xfId="0" applyNumberFormat="1" applyFont="1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top" wrapText="1"/>
    </xf>
    <xf numFmtId="49" fontId="8" fillId="0" borderId="6" xfId="0" applyNumberFormat="1" applyFont="1" applyBorder="1" applyAlignment="1">
      <alignment horizontal="left" vertical="top" wrapText="1"/>
    </xf>
    <xf numFmtId="49" fontId="8" fillId="0" borderId="7" xfId="0" applyNumberFormat="1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justify" vertical="center" wrapText="1"/>
    </xf>
    <xf numFmtId="49" fontId="8" fillId="0" borderId="9" xfId="0" applyNumberFormat="1" applyFont="1" applyBorder="1" applyAlignment="1">
      <alignment horizontal="justify" vertical="center" wrapText="1"/>
    </xf>
    <xf numFmtId="49" fontId="8" fillId="0" borderId="4" xfId="0" applyNumberFormat="1" applyFont="1" applyBorder="1" applyAlignment="1">
      <alignment horizontal="justify" vertical="center" wrapText="1"/>
    </xf>
    <xf numFmtId="49" fontId="8" fillId="0" borderId="3" xfId="0" applyNumberFormat="1" applyFont="1" applyBorder="1" applyAlignment="1">
      <alignment horizontal="justify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8" fillId="0" borderId="2" xfId="0" applyNumberFormat="1" applyFont="1" applyFill="1" applyBorder="1" applyAlignment="1">
      <alignment horizontal="justify" vertical="center" wrapText="1"/>
    </xf>
    <xf numFmtId="49" fontId="8" fillId="0" borderId="3" xfId="0" applyNumberFormat="1" applyFont="1" applyFill="1" applyBorder="1" applyAlignment="1">
      <alignment horizontal="justify" vertical="center" wrapText="1"/>
    </xf>
    <xf numFmtId="49" fontId="8" fillId="0" borderId="4" xfId="0" applyNumberFormat="1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164" fontId="1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1" xfId="2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164" fontId="12" fillId="0" borderId="1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left" vertical="top" wrapText="1"/>
    </xf>
    <xf numFmtId="1" fontId="8" fillId="0" borderId="0" xfId="0" applyNumberFormat="1" applyFont="1" applyBorder="1" applyAlignment="1">
      <alignment horizontal="justify" vertical="center" wrapText="1"/>
    </xf>
    <xf numFmtId="166" fontId="8" fillId="0" borderId="0" xfId="0" applyNumberFormat="1" applyFont="1" applyBorder="1" applyAlignment="1">
      <alignment horizontal="left" wrapText="1"/>
    </xf>
    <xf numFmtId="0" fontId="10" fillId="0" borderId="0" xfId="0" applyNumberFormat="1" applyFont="1"/>
    <xf numFmtId="0" fontId="8" fillId="0" borderId="15" xfId="0" applyNumberFormat="1" applyFont="1" applyBorder="1" applyAlignment="1">
      <alignment horizontal="justify" vertical="center" wrapText="1"/>
    </xf>
    <xf numFmtId="0" fontId="8" fillId="0" borderId="15" xfId="0" applyNumberFormat="1" applyFont="1" applyBorder="1" applyAlignment="1">
      <alignment horizontal="left" wrapText="1"/>
    </xf>
    <xf numFmtId="0" fontId="3" fillId="0" borderId="15" xfId="0" applyNumberFormat="1" applyFont="1" applyBorder="1" applyAlignment="1">
      <alignment horizontal="left" wrapText="1"/>
    </xf>
    <xf numFmtId="0" fontId="8" fillId="0" borderId="14" xfId="0" applyNumberFormat="1" applyFont="1" applyBorder="1" applyAlignment="1">
      <alignment horizontal="left" wrapText="1"/>
    </xf>
    <xf numFmtId="0" fontId="8" fillId="0" borderId="4" xfId="0" applyNumberFormat="1" applyFont="1" applyBorder="1" applyAlignment="1">
      <alignment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0" fillId="0" borderId="0" xfId="0" applyNumberFormat="1" applyFont="1"/>
    <xf numFmtId="1" fontId="14" fillId="0" borderId="1" xfId="0" applyNumberFormat="1" applyFont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49" fontId="8" fillId="0" borderId="8" xfId="0" applyNumberFormat="1" applyFont="1" applyBorder="1" applyAlignment="1">
      <alignment horizontal="left" vertical="center" wrapText="1"/>
    </xf>
    <xf numFmtId="49" fontId="8" fillId="0" borderId="13" xfId="0" applyNumberFormat="1" applyFont="1" applyBorder="1" applyAlignment="1">
      <alignment horizontal="left" vertical="center" wrapText="1"/>
    </xf>
    <xf numFmtId="166" fontId="14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vertical="center" wrapText="1"/>
    </xf>
    <xf numFmtId="49" fontId="8" fillId="0" borderId="9" xfId="0" applyNumberFormat="1" applyFont="1" applyBorder="1" applyAlignment="1">
      <alignment horizontal="left" vertical="center" wrapText="1"/>
    </xf>
    <xf numFmtId="49" fontId="8" fillId="0" borderId="14" xfId="0" applyNumberFormat="1" applyFont="1" applyBorder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login.consultant.ru/link/?req=doc&amp;base=RLAW444&amp;n=186377&amp;dst=1004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DE151-1FE0-46F9-B6CA-9C2810D9B83C}">
  <dimension ref="A1:I76"/>
  <sheetViews>
    <sheetView tabSelected="1" view="pageBreakPreview" topLeftCell="A6" zoomScaleNormal="70" zoomScaleSheetLayoutView="100" workbookViewId="0">
      <selection activeCell="B9" sqref="B9:H10"/>
    </sheetView>
  </sheetViews>
  <sheetFormatPr defaultRowHeight="15" outlineLevelRow="1" x14ac:dyDescent="0.25"/>
  <cols>
    <col min="1" max="1" width="24.85546875" style="27" customWidth="1"/>
    <col min="2" max="2" width="13.28515625" style="27" customWidth="1"/>
    <col min="3" max="3" width="16.7109375" style="27" customWidth="1"/>
    <col min="4" max="4" width="7.28515625" style="27" customWidth="1"/>
    <col min="5" max="5" width="11" style="27" customWidth="1"/>
    <col min="6" max="6" width="1.5703125" style="27" customWidth="1"/>
    <col min="7" max="7" width="9" style="27" customWidth="1"/>
    <col min="8" max="8" width="7.42578125" style="174" customWidth="1"/>
    <col min="9" max="9" width="11.42578125" bestFit="1" customWidth="1"/>
  </cols>
  <sheetData>
    <row r="1" spans="1:8" x14ac:dyDescent="0.25">
      <c r="A1" s="110" t="s">
        <v>0</v>
      </c>
      <c r="B1" s="110"/>
      <c r="C1" s="110"/>
      <c r="D1" s="110"/>
      <c r="E1" s="110"/>
      <c r="F1" s="110"/>
      <c r="G1" s="110"/>
      <c r="H1" s="110"/>
    </row>
    <row r="2" spans="1:8" x14ac:dyDescent="0.25">
      <c r="A2" s="110" t="s">
        <v>1</v>
      </c>
      <c r="B2" s="110"/>
      <c r="C2" s="110"/>
      <c r="D2" s="110"/>
      <c r="E2" s="110"/>
      <c r="F2" s="110"/>
      <c r="G2" s="110"/>
      <c r="H2" s="110"/>
    </row>
    <row r="3" spans="1:8" x14ac:dyDescent="0.25">
      <c r="A3" s="110" t="s">
        <v>72</v>
      </c>
      <c r="B3" s="110"/>
      <c r="C3" s="110"/>
      <c r="D3" s="110"/>
      <c r="E3" s="110"/>
      <c r="F3" s="110"/>
      <c r="G3" s="110"/>
      <c r="H3" s="110"/>
    </row>
    <row r="4" spans="1:8" x14ac:dyDescent="0.25">
      <c r="A4" s="28"/>
      <c r="B4" s="28"/>
      <c r="C4" s="28"/>
      <c r="D4" s="28"/>
      <c r="E4" s="28"/>
      <c r="F4" s="28"/>
      <c r="G4" s="28"/>
      <c r="H4" s="167"/>
    </row>
    <row r="5" spans="1:8" ht="35.25" customHeight="1" x14ac:dyDescent="0.25">
      <c r="A5" s="61" t="s">
        <v>2</v>
      </c>
      <c r="B5" s="100" t="s">
        <v>137</v>
      </c>
      <c r="C5" s="91"/>
      <c r="D5" s="91"/>
      <c r="E5" s="91"/>
      <c r="F5" s="91"/>
      <c r="G5" s="91"/>
      <c r="H5" s="92"/>
    </row>
    <row r="6" spans="1:8" ht="35.25" customHeight="1" x14ac:dyDescent="0.25">
      <c r="A6" s="29" t="s">
        <v>76</v>
      </c>
      <c r="B6" s="103" t="s">
        <v>248</v>
      </c>
      <c r="C6" s="106"/>
      <c r="D6" s="106"/>
      <c r="E6" s="106"/>
      <c r="F6" s="106"/>
      <c r="G6" s="106"/>
      <c r="H6" s="105"/>
    </row>
    <row r="7" spans="1:8" ht="51" customHeight="1" x14ac:dyDescent="0.25">
      <c r="A7" s="60" t="s">
        <v>242</v>
      </c>
      <c r="B7" s="111" t="s">
        <v>173</v>
      </c>
      <c r="C7" s="112"/>
      <c r="D7" s="112"/>
      <c r="E7" s="112"/>
      <c r="F7" s="112"/>
      <c r="G7" s="112"/>
      <c r="H7" s="113"/>
    </row>
    <row r="8" spans="1:8" ht="186" customHeight="1" x14ac:dyDescent="0.25">
      <c r="A8" s="29" t="s">
        <v>3</v>
      </c>
      <c r="B8" s="103" t="s">
        <v>254</v>
      </c>
      <c r="C8" s="106"/>
      <c r="D8" s="106"/>
      <c r="E8" s="106"/>
      <c r="F8" s="106"/>
      <c r="G8" s="106"/>
      <c r="H8" s="105"/>
    </row>
    <row r="9" spans="1:8" ht="102.75" customHeight="1" x14ac:dyDescent="0.25">
      <c r="A9" s="162" t="s">
        <v>4</v>
      </c>
      <c r="B9" s="95" t="s">
        <v>309</v>
      </c>
      <c r="C9" s="178"/>
      <c r="D9" s="178"/>
      <c r="E9" s="178"/>
      <c r="F9" s="178"/>
      <c r="G9" s="178"/>
      <c r="H9" s="179"/>
    </row>
    <row r="10" spans="1:8" ht="311.25" customHeight="1" x14ac:dyDescent="0.25">
      <c r="A10" s="163"/>
      <c r="B10" s="96"/>
      <c r="C10" s="183"/>
      <c r="D10" s="183"/>
      <c r="E10" s="183"/>
      <c r="F10" s="183"/>
      <c r="G10" s="183"/>
      <c r="H10" s="184"/>
    </row>
    <row r="11" spans="1:8" ht="44.25" customHeight="1" x14ac:dyDescent="0.25">
      <c r="A11" s="97" t="s">
        <v>5</v>
      </c>
      <c r="B11" s="93" t="str">
        <f>'Приложение 1'!B8</f>
        <v>Количество осуществленных технических присоединений жилых помещений к сетям теплоснабжения</v>
      </c>
      <c r="C11" s="94"/>
      <c r="D11" s="94"/>
      <c r="E11" s="94"/>
      <c r="F11" s="75" t="s">
        <v>184</v>
      </c>
      <c r="G11" s="165">
        <f>SUM('Приложение 1'!E8:J8)</f>
        <v>4</v>
      </c>
      <c r="H11" s="168" t="str">
        <f>'Приложение 1'!C8</f>
        <v>штук</v>
      </c>
    </row>
    <row r="12" spans="1:8" ht="44.25" customHeight="1" x14ac:dyDescent="0.25">
      <c r="A12" s="164"/>
      <c r="B12" s="93" t="str">
        <f>'Приложение 1'!B9</f>
        <v>Количество осуществленных технических присоединений  жилых помещений к сетям холодного водоснабжения</v>
      </c>
      <c r="C12" s="94"/>
      <c r="D12" s="94"/>
      <c r="E12" s="94"/>
      <c r="F12" s="75" t="s">
        <v>184</v>
      </c>
      <c r="G12" s="165">
        <f>SUM('Приложение 1'!E9:J9)</f>
        <v>4</v>
      </c>
      <c r="H12" s="168" t="str">
        <f>'Приложение 1'!C9</f>
        <v>штук</v>
      </c>
    </row>
    <row r="13" spans="1:8" ht="44.25" customHeight="1" x14ac:dyDescent="0.25">
      <c r="A13" s="164"/>
      <c r="B13" s="93" t="str">
        <f>'Приложение 1'!B10</f>
        <v>Количество осуществленных технических присоединений  жилых помещений к сетям горячего водоснабжения</v>
      </c>
      <c r="C13" s="94"/>
      <c r="D13" s="94"/>
      <c r="E13" s="94"/>
      <c r="F13" s="75" t="s">
        <v>184</v>
      </c>
      <c r="G13" s="165">
        <f>SUM('Приложение 1'!E10:J10)</f>
        <v>4</v>
      </c>
      <c r="H13" s="168" t="str">
        <f>'Приложение 1'!C10</f>
        <v>штук</v>
      </c>
    </row>
    <row r="14" spans="1:8" ht="44.25" customHeight="1" x14ac:dyDescent="0.25">
      <c r="A14" s="164"/>
      <c r="B14" s="93" t="str">
        <f>'Приложение 1'!B11</f>
        <v>Количество осуществленных технических присоединений  жилых помещений к сетям водоотведения</v>
      </c>
      <c r="C14" s="94"/>
      <c r="D14" s="94"/>
      <c r="E14" s="94"/>
      <c r="F14" s="75" t="s">
        <v>184</v>
      </c>
      <c r="G14" s="165">
        <f>SUM('Приложение 1'!E11:J11)</f>
        <v>1</v>
      </c>
      <c r="H14" s="168" t="str">
        <f>'Приложение 1'!C11</f>
        <v>штук</v>
      </c>
    </row>
    <row r="15" spans="1:8" ht="27.75" customHeight="1" x14ac:dyDescent="0.25">
      <c r="A15" s="98"/>
      <c r="B15" s="93" t="str">
        <f>'Приложение 1'!B29</f>
        <v>Площадь отремонтированных участков автомобильных дорог в отчетном году</v>
      </c>
      <c r="C15" s="94"/>
      <c r="D15" s="94"/>
      <c r="E15" s="94"/>
      <c r="F15" s="75" t="s">
        <v>184</v>
      </c>
      <c r="G15" s="166">
        <f>'Приложение 1'!E29+'Приложение 1'!F29+'Приложение 1'!G29+'Приложение 1'!H29+'Приложение 1'!I29+'Приложение 1'!J29</f>
        <v>9451.0499999999993</v>
      </c>
      <c r="H15" s="169" t="str">
        <f>'Приложение 1'!C29</f>
        <v>м²</v>
      </c>
    </row>
    <row r="16" spans="1:8" ht="29.25" customHeight="1" outlineLevel="1" x14ac:dyDescent="0.25">
      <c r="A16" s="98"/>
      <c r="B16" s="93" t="str">
        <f>'Приложение 1'!B30</f>
        <v>Площадь построенных участков автомобильных дорог в отчетном году</v>
      </c>
      <c r="C16" s="94"/>
      <c r="D16" s="94"/>
      <c r="E16" s="94"/>
      <c r="F16" s="75" t="s">
        <v>184</v>
      </c>
      <c r="G16" s="75">
        <f>'Приложение 1'!E30</f>
        <v>2450</v>
      </c>
      <c r="H16" s="169" t="str">
        <f>'Приложение 1'!C30</f>
        <v>м²</v>
      </c>
    </row>
    <row r="17" spans="1:9" ht="39.75" customHeight="1" outlineLevel="1" x14ac:dyDescent="0.25">
      <c r="A17" s="98"/>
      <c r="B17" s="93" t="str">
        <f>'Приложение 1'!B43</f>
        <v>Количество ликвидированных объектов накопленного вреда окружающей среде, прошедших оценку воздействия на состояние окружающей среды, здоровье и продолжительность жизни граждан</v>
      </c>
      <c r="C17" s="94"/>
      <c r="D17" s="94"/>
      <c r="E17" s="94"/>
      <c r="F17" s="75" t="s">
        <v>184</v>
      </c>
      <c r="G17" s="165">
        <f>SUM('Приложение 1'!E43:J43)</f>
        <v>1</v>
      </c>
      <c r="H17" s="169" t="str">
        <f>'Приложение 1'!C43</f>
        <v>единиц</v>
      </c>
    </row>
    <row r="18" spans="1:9" ht="21" customHeight="1" outlineLevel="1" x14ac:dyDescent="0.25">
      <c r="A18" s="98"/>
      <c r="B18" s="93" t="str">
        <f>'Приложение 1'!B12</f>
        <v>Протяженность отремонтированных инженерных сетей</v>
      </c>
      <c r="C18" s="94"/>
      <c r="D18" s="94"/>
      <c r="E18" s="94"/>
      <c r="F18" s="75" t="s">
        <v>184</v>
      </c>
      <c r="G18" s="166">
        <f>SUM('Приложение 1'!E12:J12)</f>
        <v>0.995</v>
      </c>
      <c r="H18" s="170" t="str">
        <f>'Приложение 1'!C12</f>
        <v>км</v>
      </c>
    </row>
    <row r="19" spans="1:9" ht="29.25" customHeight="1" outlineLevel="1" x14ac:dyDescent="0.25">
      <c r="A19" s="98"/>
      <c r="B19" s="93" t="str">
        <f>'Приложение 1'!B13</f>
        <v>Количество отремонтированных площадочных объектов жилищно-коммунального хозяйства</v>
      </c>
      <c r="C19" s="94"/>
      <c r="D19" s="94"/>
      <c r="E19" s="94"/>
      <c r="F19" s="75" t="s">
        <v>184</v>
      </c>
      <c r="G19" s="75">
        <f>SUM('Приложение 1'!E13:J13)</f>
        <v>1</v>
      </c>
      <c r="H19" s="170" t="str">
        <f>'Приложение 1'!C13</f>
        <v>штук</v>
      </c>
    </row>
    <row r="20" spans="1:9" ht="57" customHeight="1" x14ac:dyDescent="0.25">
      <c r="A20" s="98"/>
      <c r="B20" s="93" t="str">
        <f>'Приложение 1'!B15</f>
        <v>Доля граждан, которым предоставлены услуги по погребению, согласно гарантированному перечню услуг, в общей численности граждан, имеющих право на получение и обратившихся за их получением</v>
      </c>
      <c r="C20" s="94"/>
      <c r="D20" s="94"/>
      <c r="E20" s="94"/>
      <c r="F20" s="75" t="s">
        <v>184</v>
      </c>
      <c r="G20" s="75">
        <f>'Приложение 1'!J15</f>
        <v>100</v>
      </c>
      <c r="H20" s="169" t="str">
        <f>'Приложение 1'!C15</f>
        <v>%</v>
      </c>
    </row>
    <row r="21" spans="1:9" ht="27.75" customHeight="1" x14ac:dyDescent="0.25">
      <c r="A21" s="98"/>
      <c r="B21" s="93" t="str">
        <f>'Приложение 1'!B17</f>
        <v>Количество кладбищ, находящихся на содержании и обслуживании</v>
      </c>
      <c r="C21" s="94"/>
      <c r="D21" s="94"/>
      <c r="E21" s="94"/>
      <c r="F21" s="75" t="s">
        <v>184</v>
      </c>
      <c r="G21" s="75">
        <f>'Приложение 1'!J17</f>
        <v>2</v>
      </c>
      <c r="H21" s="169" t="str">
        <f>'Приложение 1'!C17</f>
        <v>м²</v>
      </c>
    </row>
    <row r="22" spans="1:9" ht="21.75" customHeight="1" x14ac:dyDescent="0.25">
      <c r="A22" s="98"/>
      <c r="B22" s="93" t="str">
        <f>'Приложение 1'!B37</f>
        <v>Общая площадь отремонтированного жилищного фонда</v>
      </c>
      <c r="C22" s="94"/>
      <c r="D22" s="94"/>
      <c r="E22" s="94"/>
      <c r="F22" s="75" t="s">
        <v>184</v>
      </c>
      <c r="G22" s="75">
        <f>SUM('Приложение 1'!E37:J37)</f>
        <v>310.20000000000005</v>
      </c>
      <c r="H22" s="169" t="str">
        <f>'Приложение 1'!C37</f>
        <v>м²</v>
      </c>
    </row>
    <row r="23" spans="1:9" ht="17.25" customHeight="1" x14ac:dyDescent="0.25">
      <c r="A23" s="98"/>
      <c r="B23" s="93" t="str">
        <f>'Приложение 1'!B39</f>
        <v>Протяженность отремонтированных инженерных сетей</v>
      </c>
      <c r="C23" s="94"/>
      <c r="D23" s="94"/>
      <c r="E23" s="94"/>
      <c r="F23" s="75" t="s">
        <v>184</v>
      </c>
      <c r="G23" s="166">
        <f>SUM('Приложение 1'!E39:J39)</f>
        <v>1.0549999999999999</v>
      </c>
      <c r="H23" s="170" t="str">
        <f>'Приложение 1'!C39</f>
        <v>км</v>
      </c>
    </row>
    <row r="24" spans="1:9" ht="28.5" customHeight="1" x14ac:dyDescent="0.25">
      <c r="A24" s="98"/>
      <c r="B24" s="93" t="str">
        <f>'Приложение 1'!B40</f>
        <v>Количество разработанной проектной, сметной, проектно-сметной  документации</v>
      </c>
      <c r="C24" s="94"/>
      <c r="D24" s="94"/>
      <c r="E24" s="94"/>
      <c r="F24" s="75" t="s">
        <v>184</v>
      </c>
      <c r="G24" s="75">
        <f>SUM('Приложение 1'!E40:J40)</f>
        <v>3</v>
      </c>
      <c r="H24" s="169" t="str">
        <f>'Приложение 1'!C40</f>
        <v>единиц</v>
      </c>
    </row>
    <row r="25" spans="1:9" ht="21" customHeight="1" x14ac:dyDescent="0.25">
      <c r="A25" s="98"/>
      <c r="B25" s="93" t="str">
        <f>'Приложение 1'!B41</f>
        <v>Количество проведенных строительных контролей</v>
      </c>
      <c r="C25" s="94"/>
      <c r="D25" s="94"/>
      <c r="E25" s="94"/>
      <c r="F25" s="75" t="s">
        <v>184</v>
      </c>
      <c r="G25" s="75">
        <f>SUM('Приложение 1'!E41:J41)</f>
        <v>3</v>
      </c>
      <c r="H25" s="169" t="str">
        <f>'Приложение 1'!C41</f>
        <v>единиц</v>
      </c>
    </row>
    <row r="26" spans="1:9" ht="27.75" customHeight="1" x14ac:dyDescent="0.25">
      <c r="A26" s="98"/>
      <c r="B26" s="93" t="str">
        <f>'Приложение 1'!B19</f>
        <v>Количество лиц, получивших компенсацию расходов на оплату стоимости проезда и провоза багажа</v>
      </c>
      <c r="C26" s="94"/>
      <c r="D26" s="94"/>
      <c r="E26" s="94"/>
      <c r="F26" s="75" t="s">
        <v>184</v>
      </c>
      <c r="G26" s="75">
        <f>SUM('Приложение 1'!E19:J19)</f>
        <v>72</v>
      </c>
      <c r="H26" s="169" t="str">
        <f>'Приложение 1'!C19</f>
        <v>человек</v>
      </c>
    </row>
    <row r="27" spans="1:9" ht="27.75" customHeight="1" x14ac:dyDescent="0.25">
      <c r="A27" s="98"/>
      <c r="B27" s="93" t="str">
        <f>'Приложение 1'!B20</f>
        <v>Количество детских игровых площадок, находящихся в технически исправном состоянии</v>
      </c>
      <c r="C27" s="94"/>
      <c r="D27" s="94"/>
      <c r="E27" s="94"/>
      <c r="F27" s="75" t="s">
        <v>184</v>
      </c>
      <c r="G27" s="75">
        <f>'Приложение 1'!J20</f>
        <v>23</v>
      </c>
      <c r="H27" s="170" t="str">
        <f>'Приложение 1'!C20</f>
        <v>штук</v>
      </c>
    </row>
    <row r="28" spans="1:9" ht="27.75" customHeight="1" x14ac:dyDescent="0.25">
      <c r="A28" s="98"/>
      <c r="B28" s="93" t="str">
        <f>'Приложение 1'!B21</f>
        <v>Количество остановочных павильонов, находящихся в технически исправном состоянии</v>
      </c>
      <c r="C28" s="94"/>
      <c r="D28" s="94"/>
      <c r="E28" s="94"/>
      <c r="F28" s="75" t="s">
        <v>184</v>
      </c>
      <c r="G28" s="75">
        <f>'Приложение 1'!J21</f>
        <v>21</v>
      </c>
      <c r="H28" s="170" t="str">
        <f>'Приложение 1'!C21</f>
        <v>штук</v>
      </c>
    </row>
    <row r="29" spans="1:9" ht="17.25" customHeight="1" x14ac:dyDescent="0.25">
      <c r="A29" s="98"/>
      <c r="B29" s="93" t="str">
        <f>'Приложение 1'!B22</f>
        <v>Площадь убранных общественных территорий</v>
      </c>
      <c r="C29" s="94"/>
      <c r="D29" s="94"/>
      <c r="E29" s="94"/>
      <c r="F29" s="75" t="s">
        <v>184</v>
      </c>
      <c r="G29" s="76">
        <f>'Приложение 1'!E22</f>
        <v>100914</v>
      </c>
      <c r="H29" s="169" t="str">
        <f>'Приложение 1'!C22</f>
        <v>м²</v>
      </c>
      <c r="I29" t="s">
        <v>175</v>
      </c>
    </row>
    <row r="30" spans="1:9" ht="45.75" customHeight="1" x14ac:dyDescent="0.25">
      <c r="A30" s="98"/>
      <c r="B30" s="93" t="str">
        <f>'Приложение 1'!B23</f>
        <v>Доля технически исправных и внешне привлекательных памятников и скульптурных композиций</v>
      </c>
      <c r="C30" s="94"/>
      <c r="D30" s="94"/>
      <c r="E30" s="94"/>
      <c r="F30" s="75" t="s">
        <v>184</v>
      </c>
      <c r="G30" s="75">
        <f>'Приложение 1'!J23</f>
        <v>100</v>
      </c>
      <c r="H30" s="169" t="str">
        <f>'Приложение 1'!C23</f>
        <v>%</v>
      </c>
    </row>
    <row r="31" spans="1:9" ht="45.75" customHeight="1" x14ac:dyDescent="0.25">
      <c r="A31" s="98"/>
      <c r="B31" s="93" t="str">
        <f>'Приложение 1'!B24</f>
        <v>Доля технически исправных и внешне привлекательных малых архитектурных форм муниципальной собственности</v>
      </c>
      <c r="C31" s="94"/>
      <c r="D31" s="94"/>
      <c r="E31" s="94"/>
      <c r="F31" s="75" t="s">
        <v>184</v>
      </c>
      <c r="G31" s="75">
        <f>'Приложение 1'!J24</f>
        <v>100</v>
      </c>
      <c r="H31" s="169" t="str">
        <f>'Приложение 1'!C24</f>
        <v>%</v>
      </c>
    </row>
    <row r="32" spans="1:9" ht="31.5" customHeight="1" x14ac:dyDescent="0.25">
      <c r="A32" s="98"/>
      <c r="B32" s="93" t="str">
        <f>'Приложение 1'!B25</f>
        <v>Доля озелененных территорий (газоны, цветники, вазоны, парки, скверы)</v>
      </c>
      <c r="C32" s="94"/>
      <c r="D32" s="94"/>
      <c r="E32" s="94"/>
      <c r="F32" s="75" t="s">
        <v>184</v>
      </c>
      <c r="G32" s="75">
        <f>'Приложение 1'!J25</f>
        <v>100</v>
      </c>
      <c r="H32" s="169" t="str">
        <f>'Приложение 1'!C25</f>
        <v>%</v>
      </c>
    </row>
    <row r="33" spans="1:9" ht="28.5" customHeight="1" x14ac:dyDescent="0.25">
      <c r="A33" s="98"/>
      <c r="B33" s="93" t="str">
        <f>'Приложение 1'!B26</f>
        <v>Количество установленных декораций при проведении новогодних праздников</v>
      </c>
      <c r="C33" s="94"/>
      <c r="D33" s="94"/>
      <c r="E33" s="94"/>
      <c r="F33" s="75" t="s">
        <v>184</v>
      </c>
      <c r="G33" s="75">
        <f>'Приложение 1'!J26</f>
        <v>4</v>
      </c>
      <c r="H33" s="169" t="str">
        <f>'Приложение 1'!C26</f>
        <v>шт.</v>
      </c>
    </row>
    <row r="34" spans="1:9" ht="28.5" customHeight="1" x14ac:dyDescent="0.25">
      <c r="A34" s="98"/>
      <c r="B34" s="89" t="str">
        <f>'Приложение 1'!B31</f>
        <v>Доля технически исправных сетей уличного освещения, объектов благоустройства</v>
      </c>
      <c r="C34" s="90"/>
      <c r="D34" s="90"/>
      <c r="E34" s="90"/>
      <c r="F34" s="75" t="s">
        <v>184</v>
      </c>
      <c r="G34" s="75">
        <f>'Приложение 1'!J31</f>
        <v>100</v>
      </c>
      <c r="H34" s="169" t="str">
        <f>'Приложение 1'!C31</f>
        <v>%</v>
      </c>
    </row>
    <row r="35" spans="1:9" ht="28.5" customHeight="1" x14ac:dyDescent="0.25">
      <c r="A35" s="98"/>
      <c r="B35" s="89" t="str">
        <f>'Приложение 1'!B32</f>
        <v>Доля оплаченых расходов электрической энергии, потребленной объектами благоустройства</v>
      </c>
      <c r="C35" s="90"/>
      <c r="D35" s="90"/>
      <c r="E35" s="90"/>
      <c r="F35" s="75" t="s">
        <v>184</v>
      </c>
      <c r="G35" s="75">
        <f>'Приложение 1'!J32</f>
        <v>100</v>
      </c>
      <c r="H35" s="169" t="str">
        <f>'Приложение 1'!C32</f>
        <v>%</v>
      </c>
    </row>
    <row r="36" spans="1:9" ht="28.5" customHeight="1" x14ac:dyDescent="0.25">
      <c r="A36" s="98"/>
      <c r="B36" s="89" t="str">
        <f>'Приложение 1'!B27</f>
        <v>Площадь благоустроенных дворовых территорий</v>
      </c>
      <c r="C36" s="90"/>
      <c r="D36" s="90"/>
      <c r="E36" s="90"/>
      <c r="F36" s="75" t="s">
        <v>184</v>
      </c>
      <c r="G36" s="166">
        <f>SUM('Приложение 1'!E27:J27)</f>
        <v>24374</v>
      </c>
      <c r="H36" s="169" t="str">
        <f>'Приложение 1'!C27</f>
        <v>м²</v>
      </c>
    </row>
    <row r="37" spans="1:9" ht="28.5" customHeight="1" x14ac:dyDescent="0.25">
      <c r="A37" s="98"/>
      <c r="B37" s="89" t="str">
        <f>'Приложение 1'!B33</f>
        <v>Количество переходных лестниц, находящихся на содержании</v>
      </c>
      <c r="C37" s="90"/>
      <c r="D37" s="90"/>
      <c r="E37" s="90"/>
      <c r="F37" s="75" t="s">
        <v>184</v>
      </c>
      <c r="G37" s="75">
        <f>'Приложение 1'!E33</f>
        <v>51</v>
      </c>
      <c r="H37" s="169" t="str">
        <f>'Приложение 1'!C33</f>
        <v>штук</v>
      </c>
    </row>
    <row r="38" spans="1:9" ht="28.5" customHeight="1" x14ac:dyDescent="0.25">
      <c r="A38" s="98"/>
      <c r="B38" s="89" t="str">
        <f>'Приложение 1'!B34</f>
        <v>Площадь уличнодорожной сети, содержащейся надлежащим образом</v>
      </c>
      <c r="C38" s="90"/>
      <c r="D38" s="90"/>
      <c r="E38" s="90"/>
      <c r="F38" s="75" t="s">
        <v>184</v>
      </c>
      <c r="G38" s="75">
        <f>'Приложение 1'!E34</f>
        <v>259049.7</v>
      </c>
      <c r="H38" s="169" t="str">
        <f>'Приложение 1'!C34</f>
        <v>м²</v>
      </c>
    </row>
    <row r="39" spans="1:9" ht="31.5" customHeight="1" x14ac:dyDescent="0.25">
      <c r="A39" s="98"/>
      <c r="B39" s="89" t="str">
        <f>'Приложение 1'!B35</f>
        <v>Площадь дворовых территорий, содержащихся надлежащим образом</v>
      </c>
      <c r="C39" s="90"/>
      <c r="D39" s="90"/>
      <c r="E39" s="90"/>
      <c r="F39" s="75" t="s">
        <v>184</v>
      </c>
      <c r="G39" s="75">
        <f>'Приложение 1'!E35</f>
        <v>47179.5</v>
      </c>
      <c r="H39" s="169" t="str">
        <f>'Приложение 1'!C35</f>
        <v>м²</v>
      </c>
    </row>
    <row r="40" spans="1:9" ht="30.75" customHeight="1" x14ac:dyDescent="0.25">
      <c r="A40" s="98"/>
      <c r="B40" s="89" t="str">
        <f>'Приложение 1'!B44</f>
        <v>Количество ликвидированных свалок,  объектов накопленного вреда</v>
      </c>
      <c r="C40" s="90"/>
      <c r="D40" s="90"/>
      <c r="E40" s="90"/>
      <c r="F40" s="75" t="s">
        <v>184</v>
      </c>
      <c r="G40" s="75">
        <f>SUM('Приложение 1'!E44:J44)</f>
        <v>7</v>
      </c>
      <c r="H40" s="169" t="str">
        <f>'Приложение 1'!C44</f>
        <v>штук</v>
      </c>
    </row>
    <row r="41" spans="1:9" ht="45" customHeight="1" outlineLevel="1" x14ac:dyDescent="0.25">
      <c r="A41" s="99"/>
      <c r="B41" s="101" t="str">
        <f>'Приложение 1'!B46</f>
        <v>Количество разработанных документов территориального планирования и градостроительного зонирования</v>
      </c>
      <c r="C41" s="102"/>
      <c r="D41" s="102"/>
      <c r="E41" s="102"/>
      <c r="F41" s="77" t="s">
        <v>184</v>
      </c>
      <c r="G41" s="78">
        <f>SUM('Приложение 1'!E46:J46)</f>
        <v>1</v>
      </c>
      <c r="H41" s="171" t="str">
        <f>'Приложение 1'!C46</f>
        <v>штук</v>
      </c>
    </row>
    <row r="42" spans="1:9" ht="35.25" customHeight="1" x14ac:dyDescent="0.25">
      <c r="A42" s="29" t="s">
        <v>6</v>
      </c>
      <c r="B42" s="107" t="s">
        <v>78</v>
      </c>
      <c r="C42" s="108"/>
      <c r="D42" s="108"/>
      <c r="E42" s="108"/>
      <c r="F42" s="108"/>
      <c r="G42" s="108"/>
      <c r="H42" s="109"/>
    </row>
    <row r="43" spans="1:9" ht="21.75" customHeight="1" x14ac:dyDescent="0.25">
      <c r="A43" s="97" t="s">
        <v>7</v>
      </c>
      <c r="B43" s="103" t="s">
        <v>81</v>
      </c>
      <c r="C43" s="106"/>
      <c r="D43" s="106"/>
      <c r="E43" s="106"/>
      <c r="F43" s="106"/>
      <c r="G43" s="106"/>
      <c r="H43" s="105"/>
      <c r="I43" t="s">
        <v>92</v>
      </c>
    </row>
    <row r="44" spans="1:9" ht="20.25" customHeight="1" x14ac:dyDescent="0.25">
      <c r="A44" s="98"/>
      <c r="B44" s="30" t="s">
        <v>82</v>
      </c>
      <c r="C44" s="31">
        <f>SUM(C45:C50)</f>
        <v>1968631.34</v>
      </c>
      <c r="D44" s="91" t="s">
        <v>90</v>
      </c>
      <c r="E44" s="91"/>
      <c r="F44" s="91"/>
      <c r="G44" s="91"/>
      <c r="H44" s="92"/>
      <c r="I44" s="26">
        <f>E52+E60+E68</f>
        <v>1968631.3399999999</v>
      </c>
    </row>
    <row r="45" spans="1:9" ht="19.5" customHeight="1" x14ac:dyDescent="0.25">
      <c r="A45" s="98"/>
      <c r="B45" s="32" t="s">
        <v>71</v>
      </c>
      <c r="C45" s="33">
        <f>C54+C62+C70</f>
        <v>341462.50000000006</v>
      </c>
      <c r="D45" s="91" t="s">
        <v>91</v>
      </c>
      <c r="E45" s="91"/>
      <c r="F45" s="54"/>
      <c r="G45" s="54"/>
      <c r="H45" s="172"/>
    </row>
    <row r="46" spans="1:9" x14ac:dyDescent="0.25">
      <c r="A46" s="98"/>
      <c r="B46" s="32" t="s">
        <v>83</v>
      </c>
      <c r="C46" s="33">
        <f t="shared" ref="C46:C50" si="0">C55+C63+C71</f>
        <v>527002.9</v>
      </c>
      <c r="D46" s="91" t="s">
        <v>91</v>
      </c>
      <c r="E46" s="91"/>
      <c r="F46" s="54"/>
      <c r="G46" s="54"/>
      <c r="H46" s="172"/>
    </row>
    <row r="47" spans="1:9" x14ac:dyDescent="0.25">
      <c r="A47" s="98"/>
      <c r="B47" s="32" t="s">
        <v>84</v>
      </c>
      <c r="C47" s="33">
        <f t="shared" si="0"/>
        <v>324027.2</v>
      </c>
      <c r="D47" s="91" t="s">
        <v>91</v>
      </c>
      <c r="E47" s="91"/>
      <c r="F47" s="54"/>
      <c r="G47" s="54"/>
      <c r="H47" s="172"/>
    </row>
    <row r="48" spans="1:9" x14ac:dyDescent="0.25">
      <c r="A48" s="98"/>
      <c r="B48" s="32" t="s">
        <v>85</v>
      </c>
      <c r="C48" s="33">
        <f t="shared" si="0"/>
        <v>258326.28000000003</v>
      </c>
      <c r="D48" s="91" t="s">
        <v>91</v>
      </c>
      <c r="E48" s="91"/>
      <c r="F48" s="54"/>
      <c r="G48" s="54"/>
      <c r="H48" s="172"/>
    </row>
    <row r="49" spans="1:8" x14ac:dyDescent="0.25">
      <c r="A49" s="98"/>
      <c r="B49" s="32" t="s">
        <v>86</v>
      </c>
      <c r="C49" s="33">
        <f t="shared" si="0"/>
        <v>257424.98000000004</v>
      </c>
      <c r="D49" s="91" t="s">
        <v>91</v>
      </c>
      <c r="E49" s="91"/>
      <c r="F49" s="54"/>
      <c r="G49" s="54"/>
      <c r="H49" s="172"/>
    </row>
    <row r="50" spans="1:8" ht="18" customHeight="1" x14ac:dyDescent="0.25">
      <c r="A50" s="98"/>
      <c r="B50" s="32" t="s">
        <v>87</v>
      </c>
      <c r="C50" s="33">
        <f t="shared" si="0"/>
        <v>260387.48000000004</v>
      </c>
      <c r="D50" s="91" t="s">
        <v>91</v>
      </c>
      <c r="E50" s="91"/>
      <c r="F50" s="54"/>
      <c r="G50" s="54"/>
      <c r="H50" s="172"/>
    </row>
    <row r="51" spans="1:8" ht="18" customHeight="1" x14ac:dyDescent="0.25">
      <c r="A51" s="98"/>
      <c r="B51" s="34" t="s">
        <v>88</v>
      </c>
      <c r="C51" s="35"/>
      <c r="D51" s="35"/>
      <c r="E51" s="35"/>
      <c r="F51" s="55"/>
      <c r="G51" s="55"/>
      <c r="H51" s="172"/>
    </row>
    <row r="52" spans="1:8" ht="18" customHeight="1" x14ac:dyDescent="0.25">
      <c r="A52" s="98"/>
      <c r="B52" s="100" t="s">
        <v>79</v>
      </c>
      <c r="C52" s="91"/>
      <c r="D52" s="91"/>
      <c r="E52" s="31">
        <f>SUM(C54:C59)</f>
        <v>1506020.44</v>
      </c>
      <c r="F52" s="31"/>
      <c r="G52" s="91" t="s">
        <v>90</v>
      </c>
      <c r="H52" s="92"/>
    </row>
    <row r="53" spans="1:8" ht="18" customHeight="1" x14ac:dyDescent="0.25">
      <c r="A53" s="98"/>
      <c r="B53" s="100" t="s">
        <v>89</v>
      </c>
      <c r="C53" s="91"/>
      <c r="D53" s="91"/>
      <c r="E53" s="36"/>
      <c r="F53" s="36"/>
      <c r="G53" s="36"/>
      <c r="H53" s="173"/>
    </row>
    <row r="54" spans="1:8" x14ac:dyDescent="0.25">
      <c r="A54" s="98"/>
      <c r="B54" s="32" t="s">
        <v>71</v>
      </c>
      <c r="C54" s="33">
        <f>'Приложение 3'!E8</f>
        <v>213449.90000000002</v>
      </c>
      <c r="D54" s="91" t="s">
        <v>91</v>
      </c>
      <c r="E54" s="91"/>
      <c r="F54" s="54"/>
      <c r="G54" s="54"/>
      <c r="H54" s="172"/>
    </row>
    <row r="55" spans="1:8" x14ac:dyDescent="0.25">
      <c r="A55" s="98"/>
      <c r="B55" s="32" t="s">
        <v>83</v>
      </c>
      <c r="C55" s="33">
        <f>'Приложение 3'!E9</f>
        <v>257204.6</v>
      </c>
      <c r="D55" s="91" t="s">
        <v>91</v>
      </c>
      <c r="E55" s="91"/>
      <c r="F55" s="54"/>
      <c r="G55" s="54"/>
      <c r="H55" s="172"/>
    </row>
    <row r="56" spans="1:8" x14ac:dyDescent="0.25">
      <c r="A56" s="98"/>
      <c r="B56" s="32" t="s">
        <v>84</v>
      </c>
      <c r="C56" s="33">
        <f>'Приложение 3'!E10</f>
        <v>259227.2</v>
      </c>
      <c r="D56" s="91" t="s">
        <v>91</v>
      </c>
      <c r="E56" s="91"/>
      <c r="F56" s="54"/>
      <c r="G56" s="54"/>
      <c r="H56" s="172"/>
    </row>
    <row r="57" spans="1:8" x14ac:dyDescent="0.25">
      <c r="A57" s="98"/>
      <c r="B57" s="32" t="s">
        <v>85</v>
      </c>
      <c r="C57" s="33">
        <f>'Приложение 3'!E11</f>
        <v>258326.28000000003</v>
      </c>
      <c r="D57" s="91" t="s">
        <v>91</v>
      </c>
      <c r="E57" s="91"/>
      <c r="F57" s="54"/>
      <c r="G57" s="54"/>
      <c r="H57" s="172"/>
    </row>
    <row r="58" spans="1:8" x14ac:dyDescent="0.25">
      <c r="A58" s="98"/>
      <c r="B58" s="32" t="s">
        <v>86</v>
      </c>
      <c r="C58" s="33">
        <f>'Приложение 3'!E12</f>
        <v>257424.98000000004</v>
      </c>
      <c r="D58" s="91" t="s">
        <v>91</v>
      </c>
      <c r="E58" s="91"/>
      <c r="F58" s="54"/>
      <c r="G58" s="54"/>
      <c r="H58" s="172"/>
    </row>
    <row r="59" spans="1:8" ht="20.25" customHeight="1" x14ac:dyDescent="0.25">
      <c r="A59" s="98"/>
      <c r="B59" s="32" t="s">
        <v>87</v>
      </c>
      <c r="C59" s="33">
        <f>'Приложение 3'!E13</f>
        <v>260387.48000000004</v>
      </c>
      <c r="D59" s="91" t="s">
        <v>91</v>
      </c>
      <c r="E59" s="91"/>
      <c r="F59" s="54"/>
      <c r="G59" s="54"/>
      <c r="H59" s="172"/>
    </row>
    <row r="60" spans="1:8" ht="21" customHeight="1" x14ac:dyDescent="0.25">
      <c r="A60" s="98"/>
      <c r="B60" s="100" t="s">
        <v>77</v>
      </c>
      <c r="C60" s="91"/>
      <c r="D60" s="91"/>
      <c r="E60" s="31">
        <f>SUM(C62:C67)</f>
        <v>436365.19999999995</v>
      </c>
      <c r="F60" s="31"/>
      <c r="G60" s="91" t="s">
        <v>90</v>
      </c>
      <c r="H60" s="92"/>
    </row>
    <row r="61" spans="1:8" ht="18" customHeight="1" x14ac:dyDescent="0.25">
      <c r="A61" s="98"/>
      <c r="B61" s="100" t="s">
        <v>89</v>
      </c>
      <c r="C61" s="91"/>
      <c r="D61" s="91"/>
      <c r="E61" s="38"/>
      <c r="F61" s="54"/>
      <c r="G61" s="54"/>
      <c r="H61" s="173"/>
    </row>
    <row r="62" spans="1:8" x14ac:dyDescent="0.25">
      <c r="A62" s="98"/>
      <c r="B62" s="32" t="s">
        <v>71</v>
      </c>
      <c r="C62" s="33">
        <f>'Приложение 3'!F8</f>
        <v>101766.9</v>
      </c>
      <c r="D62" s="91" t="s">
        <v>91</v>
      </c>
      <c r="E62" s="91"/>
      <c r="F62" s="54"/>
      <c r="G62" s="54"/>
      <c r="H62" s="172"/>
    </row>
    <row r="63" spans="1:8" x14ac:dyDescent="0.25">
      <c r="A63" s="98"/>
      <c r="B63" s="32" t="s">
        <v>83</v>
      </c>
      <c r="C63" s="33">
        <f>'Приложение 3'!F9</f>
        <v>269798.3</v>
      </c>
      <c r="D63" s="91" t="s">
        <v>91</v>
      </c>
      <c r="E63" s="91"/>
      <c r="F63" s="54"/>
      <c r="G63" s="54"/>
      <c r="H63" s="172"/>
    </row>
    <row r="64" spans="1:8" x14ac:dyDescent="0.25">
      <c r="A64" s="98"/>
      <c r="B64" s="32" t="s">
        <v>84</v>
      </c>
      <c r="C64" s="33">
        <f>'Приложение 3'!F10</f>
        <v>64800</v>
      </c>
      <c r="D64" s="91" t="s">
        <v>91</v>
      </c>
      <c r="E64" s="91"/>
      <c r="F64" s="54"/>
      <c r="G64" s="54"/>
      <c r="H64" s="172"/>
    </row>
    <row r="65" spans="1:8" x14ac:dyDescent="0.25">
      <c r="A65" s="98"/>
      <c r="B65" s="32" t="s">
        <v>85</v>
      </c>
      <c r="C65" s="33">
        <f>'Приложение 3'!F11</f>
        <v>0</v>
      </c>
      <c r="D65" s="91" t="s">
        <v>91</v>
      </c>
      <c r="E65" s="91"/>
      <c r="F65" s="54"/>
      <c r="G65" s="54"/>
      <c r="H65" s="172"/>
    </row>
    <row r="66" spans="1:8" x14ac:dyDescent="0.25">
      <c r="A66" s="98"/>
      <c r="B66" s="32" t="s">
        <v>86</v>
      </c>
      <c r="C66" s="33">
        <f>'Приложение 3'!F12</f>
        <v>0</v>
      </c>
      <c r="D66" s="91" t="s">
        <v>91</v>
      </c>
      <c r="E66" s="91"/>
      <c r="F66" s="54"/>
      <c r="G66" s="54"/>
      <c r="H66" s="172"/>
    </row>
    <row r="67" spans="1:8" ht="18" customHeight="1" x14ac:dyDescent="0.25">
      <c r="A67" s="98"/>
      <c r="B67" s="32" t="s">
        <v>87</v>
      </c>
      <c r="C67" s="33">
        <f>'Приложение 3'!F13</f>
        <v>0</v>
      </c>
      <c r="D67" s="91" t="s">
        <v>91</v>
      </c>
      <c r="E67" s="91"/>
      <c r="F67" s="54"/>
      <c r="G67" s="54"/>
      <c r="H67" s="172"/>
    </row>
    <row r="68" spans="1:8" ht="21" customHeight="1" x14ac:dyDescent="0.25">
      <c r="A68" s="98"/>
      <c r="B68" s="100" t="s">
        <v>80</v>
      </c>
      <c r="C68" s="91"/>
      <c r="D68" s="91"/>
      <c r="E68" s="31">
        <f>SUM(C70:C75)</f>
        <v>26245.7</v>
      </c>
      <c r="F68" s="31"/>
      <c r="G68" s="91" t="s">
        <v>90</v>
      </c>
      <c r="H68" s="92"/>
    </row>
    <row r="69" spans="1:8" ht="18" customHeight="1" x14ac:dyDescent="0.25">
      <c r="A69" s="98"/>
      <c r="B69" s="100" t="s">
        <v>89</v>
      </c>
      <c r="C69" s="91"/>
      <c r="D69" s="91"/>
      <c r="E69" s="36"/>
      <c r="F69" s="36"/>
      <c r="G69" s="36"/>
      <c r="H69" s="173"/>
    </row>
    <row r="70" spans="1:8" x14ac:dyDescent="0.25">
      <c r="A70" s="98"/>
      <c r="B70" s="32" t="s">
        <v>71</v>
      </c>
      <c r="C70" s="33">
        <f>'Приложение 3'!G14</f>
        <v>26245.7</v>
      </c>
      <c r="D70" s="91" t="s">
        <v>91</v>
      </c>
      <c r="E70" s="91"/>
      <c r="F70" s="54"/>
      <c r="G70" s="54"/>
      <c r="H70" s="172"/>
    </row>
    <row r="71" spans="1:8" x14ac:dyDescent="0.25">
      <c r="A71" s="98"/>
      <c r="B71" s="32" t="s">
        <v>83</v>
      </c>
      <c r="C71" s="33">
        <v>0</v>
      </c>
      <c r="D71" s="91" t="s">
        <v>91</v>
      </c>
      <c r="E71" s="91"/>
      <c r="F71" s="54"/>
      <c r="G71" s="54"/>
      <c r="H71" s="172"/>
    </row>
    <row r="72" spans="1:8" x14ac:dyDescent="0.25">
      <c r="A72" s="98"/>
      <c r="B72" s="32" t="s">
        <v>84</v>
      </c>
      <c r="C72" s="33">
        <v>0</v>
      </c>
      <c r="D72" s="91" t="s">
        <v>91</v>
      </c>
      <c r="E72" s="91"/>
      <c r="F72" s="54"/>
      <c r="G72" s="54"/>
      <c r="H72" s="172"/>
    </row>
    <row r="73" spans="1:8" x14ac:dyDescent="0.25">
      <c r="A73" s="98"/>
      <c r="B73" s="32" t="s">
        <v>85</v>
      </c>
      <c r="C73" s="33">
        <v>0</v>
      </c>
      <c r="D73" s="91" t="s">
        <v>91</v>
      </c>
      <c r="E73" s="91"/>
      <c r="F73" s="54"/>
      <c r="G73" s="54"/>
      <c r="H73" s="172"/>
    </row>
    <row r="74" spans="1:8" x14ac:dyDescent="0.25">
      <c r="A74" s="98"/>
      <c r="B74" s="32" t="s">
        <v>86</v>
      </c>
      <c r="C74" s="33">
        <v>0</v>
      </c>
      <c r="D74" s="91" t="s">
        <v>91</v>
      </c>
      <c r="E74" s="91"/>
      <c r="F74" s="54"/>
      <c r="G74" s="54"/>
      <c r="H74" s="172"/>
    </row>
    <row r="75" spans="1:8" ht="18" customHeight="1" x14ac:dyDescent="0.25">
      <c r="A75" s="99"/>
      <c r="B75" s="32" t="s">
        <v>87</v>
      </c>
      <c r="C75" s="37">
        <v>0</v>
      </c>
      <c r="D75" s="91" t="s">
        <v>91</v>
      </c>
      <c r="E75" s="91"/>
      <c r="F75" s="54"/>
      <c r="G75" s="54"/>
      <c r="H75" s="172"/>
    </row>
    <row r="76" spans="1:8" ht="106.5" customHeight="1" x14ac:dyDescent="0.25">
      <c r="A76" s="29" t="s">
        <v>8</v>
      </c>
      <c r="B76" s="103" t="s">
        <v>243</v>
      </c>
      <c r="C76" s="104"/>
      <c r="D76" s="104"/>
      <c r="E76" s="104"/>
      <c r="F76" s="104"/>
      <c r="G76" s="104"/>
      <c r="H76" s="105"/>
    </row>
  </sheetData>
  <mergeCells count="79">
    <mergeCell ref="B14:E14"/>
    <mergeCell ref="B11:E11"/>
    <mergeCell ref="B13:E13"/>
    <mergeCell ref="B12:E12"/>
    <mergeCell ref="A11:A41"/>
    <mergeCell ref="B17:E17"/>
    <mergeCell ref="B36:E36"/>
    <mergeCell ref="A1:H1"/>
    <mergeCell ref="A2:H2"/>
    <mergeCell ref="A3:H3"/>
    <mergeCell ref="B5:H5"/>
    <mergeCell ref="B8:H8"/>
    <mergeCell ref="B6:H6"/>
    <mergeCell ref="B7:H7"/>
    <mergeCell ref="A9:A10"/>
    <mergeCell ref="B9:H10"/>
    <mergeCell ref="B76:H76"/>
    <mergeCell ref="B43:H43"/>
    <mergeCell ref="B42:H42"/>
    <mergeCell ref="D47:E47"/>
    <mergeCell ref="D48:E48"/>
    <mergeCell ref="D49:E49"/>
    <mergeCell ref="D50:E50"/>
    <mergeCell ref="D54:E54"/>
    <mergeCell ref="D55:E55"/>
    <mergeCell ref="D56:E56"/>
    <mergeCell ref="D57:E57"/>
    <mergeCell ref="D62:E62"/>
    <mergeCell ref="D63:E63"/>
    <mergeCell ref="D64:E64"/>
    <mergeCell ref="D70:E70"/>
    <mergeCell ref="D71:E71"/>
    <mergeCell ref="D66:E66"/>
    <mergeCell ref="B40:E40"/>
    <mergeCell ref="B39:E39"/>
    <mergeCell ref="D72:E72"/>
    <mergeCell ref="A43:A75"/>
    <mergeCell ref="B61:D61"/>
    <mergeCell ref="B52:D52"/>
    <mergeCell ref="B69:D69"/>
    <mergeCell ref="B60:D60"/>
    <mergeCell ref="B68:D68"/>
    <mergeCell ref="B53:D53"/>
    <mergeCell ref="D44:H44"/>
    <mergeCell ref="D45:E45"/>
    <mergeCell ref="D46:E46"/>
    <mergeCell ref="D58:E58"/>
    <mergeCell ref="D59:E59"/>
    <mergeCell ref="D73:E73"/>
    <mergeCell ref="D74:E74"/>
    <mergeCell ref="D75:E75"/>
    <mergeCell ref="B15:E15"/>
    <mergeCell ref="B16:E16"/>
    <mergeCell ref="B20:E20"/>
    <mergeCell ref="B21:E21"/>
    <mergeCell ref="B22:E22"/>
    <mergeCell ref="B23:E23"/>
    <mergeCell ref="B24:E24"/>
    <mergeCell ref="B26:E26"/>
    <mergeCell ref="B27:E27"/>
    <mergeCell ref="B28:E28"/>
    <mergeCell ref="B33:E33"/>
    <mergeCell ref="B32:E32"/>
    <mergeCell ref="B31:E31"/>
    <mergeCell ref="B30:E30"/>
    <mergeCell ref="B41:E41"/>
    <mergeCell ref="B38:E38"/>
    <mergeCell ref="G60:H60"/>
    <mergeCell ref="G52:H52"/>
    <mergeCell ref="G68:H68"/>
    <mergeCell ref="B18:E18"/>
    <mergeCell ref="B19:E19"/>
    <mergeCell ref="B25:E25"/>
    <mergeCell ref="B29:E29"/>
    <mergeCell ref="B34:E34"/>
    <mergeCell ref="B35:E35"/>
    <mergeCell ref="B37:E37"/>
    <mergeCell ref="D65:E65"/>
    <mergeCell ref="D67:E67"/>
  </mergeCells>
  <phoneticPr fontId="16" type="noConversion"/>
  <pageMargins left="0.70866141732283472" right="0.39370078740157483" top="0.59055118110236227" bottom="0.59055118110236227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8C1F1-89E2-4172-BC65-84442498C3C9}">
  <dimension ref="A1:M46"/>
  <sheetViews>
    <sheetView view="pageBreakPreview" topLeftCell="A4" zoomScaleNormal="100" zoomScaleSheetLayoutView="100" workbookViewId="0">
      <selection activeCell="I12" sqref="I12"/>
    </sheetView>
  </sheetViews>
  <sheetFormatPr defaultRowHeight="15.75" outlineLevelRow="1" x14ac:dyDescent="0.25"/>
  <cols>
    <col min="1" max="1" width="7.5703125" style="15" customWidth="1"/>
    <col min="2" max="2" width="42" style="15" customWidth="1"/>
    <col min="3" max="3" width="9.7109375" style="15" customWidth="1"/>
    <col min="4" max="4" width="11.5703125" style="15" customWidth="1"/>
    <col min="5" max="10" width="11.28515625" style="15" bestFit="1" customWidth="1"/>
    <col min="11" max="11" width="16.28515625" style="15" customWidth="1"/>
    <col min="12" max="16384" width="9.140625" style="15"/>
  </cols>
  <sheetData>
    <row r="1" spans="1:10" x14ac:dyDescent="0.25">
      <c r="A1" s="115" t="s">
        <v>13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73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6"/>
    </row>
    <row r="4" spans="1:10" ht="35.25" customHeight="1" x14ac:dyDescent="0.25">
      <c r="A4" s="114" t="s">
        <v>9</v>
      </c>
      <c r="B4" s="114" t="s">
        <v>10</v>
      </c>
      <c r="C4" s="114" t="s">
        <v>162</v>
      </c>
      <c r="D4" s="114" t="s">
        <v>11</v>
      </c>
      <c r="E4" s="114"/>
      <c r="F4" s="114"/>
      <c r="G4" s="114"/>
      <c r="H4" s="114"/>
      <c r="I4" s="114"/>
      <c r="J4" s="114"/>
    </row>
    <row r="5" spans="1:10" ht="35.25" customHeight="1" x14ac:dyDescent="0.25">
      <c r="A5" s="114"/>
      <c r="B5" s="114"/>
      <c r="C5" s="114"/>
      <c r="D5" s="13">
        <v>2024</v>
      </c>
      <c r="E5" s="13">
        <v>2025</v>
      </c>
      <c r="F5" s="24">
        <v>2026</v>
      </c>
      <c r="G5" s="24">
        <v>2027</v>
      </c>
      <c r="H5" s="24">
        <v>2028</v>
      </c>
      <c r="I5" s="24">
        <v>2029</v>
      </c>
      <c r="J5" s="24">
        <v>2030</v>
      </c>
    </row>
    <row r="6" spans="1:10" x14ac:dyDescent="0.25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24">
        <v>9</v>
      </c>
      <c r="J6" s="13">
        <v>10</v>
      </c>
    </row>
    <row r="7" spans="1:10" x14ac:dyDescent="0.25">
      <c r="A7" s="114" t="s">
        <v>249</v>
      </c>
      <c r="B7" s="114"/>
      <c r="C7" s="114"/>
      <c r="D7" s="114"/>
      <c r="E7" s="114"/>
      <c r="F7" s="114"/>
      <c r="G7" s="114"/>
      <c r="H7" s="114"/>
      <c r="I7" s="114"/>
      <c r="J7" s="114"/>
    </row>
    <row r="8" spans="1:10" ht="50.25" customHeight="1" x14ac:dyDescent="0.25">
      <c r="A8" s="14" t="s">
        <v>36</v>
      </c>
      <c r="B8" s="176" t="s">
        <v>238</v>
      </c>
      <c r="C8" s="14" t="s">
        <v>237</v>
      </c>
      <c r="D8" s="40">
        <v>0</v>
      </c>
      <c r="E8" s="14">
        <v>2</v>
      </c>
      <c r="F8" s="14">
        <v>1</v>
      </c>
      <c r="G8" s="14">
        <v>1</v>
      </c>
      <c r="H8" s="14">
        <v>0</v>
      </c>
      <c r="I8" s="14">
        <v>0</v>
      </c>
      <c r="J8" s="14">
        <v>0</v>
      </c>
    </row>
    <row r="9" spans="1:10" ht="65.25" customHeight="1" x14ac:dyDescent="0.25">
      <c r="A9" s="14" t="s">
        <v>94</v>
      </c>
      <c r="B9" s="177" t="s">
        <v>239</v>
      </c>
      <c r="C9" s="14" t="s">
        <v>237</v>
      </c>
      <c r="D9" s="40">
        <v>0</v>
      </c>
      <c r="E9" s="14">
        <v>2</v>
      </c>
      <c r="F9" s="14">
        <v>1</v>
      </c>
      <c r="G9" s="14">
        <v>1</v>
      </c>
      <c r="H9" s="14">
        <v>0</v>
      </c>
      <c r="I9" s="14">
        <v>0</v>
      </c>
      <c r="J9" s="14">
        <v>0</v>
      </c>
    </row>
    <row r="10" spans="1:10" ht="65.25" customHeight="1" x14ac:dyDescent="0.25">
      <c r="A10" s="14" t="s">
        <v>185</v>
      </c>
      <c r="B10" s="177" t="s">
        <v>240</v>
      </c>
      <c r="C10" s="14" t="s">
        <v>237</v>
      </c>
      <c r="D10" s="40">
        <v>0</v>
      </c>
      <c r="E10" s="14">
        <v>2</v>
      </c>
      <c r="F10" s="14">
        <v>1</v>
      </c>
      <c r="G10" s="14">
        <v>1</v>
      </c>
      <c r="H10" s="14">
        <v>0</v>
      </c>
      <c r="I10" s="14">
        <v>0</v>
      </c>
      <c r="J10" s="14">
        <v>0</v>
      </c>
    </row>
    <row r="11" spans="1:10" ht="48" customHeight="1" x14ac:dyDescent="0.25">
      <c r="A11" s="14" t="s">
        <v>247</v>
      </c>
      <c r="B11" s="176" t="s">
        <v>241</v>
      </c>
      <c r="C11" s="14" t="s">
        <v>237</v>
      </c>
      <c r="D11" s="40">
        <v>0</v>
      </c>
      <c r="E11" s="14">
        <v>0</v>
      </c>
      <c r="F11" s="14">
        <v>1</v>
      </c>
      <c r="G11" s="14">
        <v>0</v>
      </c>
      <c r="H11" s="14">
        <v>0</v>
      </c>
      <c r="I11" s="14">
        <v>0</v>
      </c>
      <c r="J11" s="14">
        <v>0</v>
      </c>
    </row>
    <row r="12" spans="1:10" ht="36" customHeight="1" x14ac:dyDescent="0.25">
      <c r="A12" s="14" t="s">
        <v>250</v>
      </c>
      <c r="B12" s="14" t="s">
        <v>98</v>
      </c>
      <c r="C12" s="14" t="s">
        <v>93</v>
      </c>
      <c r="D12" s="65">
        <f>0.2+0.101+0.134</f>
        <v>0.43500000000000005</v>
      </c>
      <c r="E12" s="65">
        <v>0</v>
      </c>
      <c r="F12" s="65">
        <v>0</v>
      </c>
      <c r="G12" s="65">
        <v>0</v>
      </c>
      <c r="H12" s="65">
        <v>0</v>
      </c>
      <c r="I12" s="65">
        <v>0.995</v>
      </c>
      <c r="J12" s="65">
        <v>0</v>
      </c>
    </row>
    <row r="13" spans="1:10" ht="45.75" customHeight="1" x14ac:dyDescent="0.25">
      <c r="A13" s="14" t="s">
        <v>251</v>
      </c>
      <c r="B13" s="14" t="s">
        <v>99</v>
      </c>
      <c r="C13" s="14" t="s">
        <v>237</v>
      </c>
      <c r="D13" s="66">
        <v>0</v>
      </c>
      <c r="E13" s="66">
        <v>0</v>
      </c>
      <c r="F13" s="66">
        <v>0</v>
      </c>
      <c r="G13" s="66">
        <v>0</v>
      </c>
      <c r="H13" s="66">
        <v>1</v>
      </c>
      <c r="I13" s="66">
        <v>0</v>
      </c>
      <c r="J13" s="66">
        <v>0</v>
      </c>
    </row>
    <row r="14" spans="1:10" x14ac:dyDescent="0.25">
      <c r="A14" s="114" t="s">
        <v>252</v>
      </c>
      <c r="B14" s="114"/>
      <c r="C14" s="114"/>
      <c r="D14" s="114"/>
      <c r="E14" s="114"/>
      <c r="F14" s="114"/>
      <c r="G14" s="114"/>
      <c r="H14" s="114"/>
      <c r="I14" s="114"/>
      <c r="J14" s="114"/>
    </row>
    <row r="15" spans="1:10" ht="94.5" x14ac:dyDescent="0.25">
      <c r="A15" s="14" t="s">
        <v>38</v>
      </c>
      <c r="B15" s="14" t="s">
        <v>95</v>
      </c>
      <c r="C15" s="14" t="s">
        <v>96</v>
      </c>
      <c r="D15" s="14">
        <v>100</v>
      </c>
      <c r="E15" s="14">
        <v>100</v>
      </c>
      <c r="F15" s="14">
        <v>100</v>
      </c>
      <c r="G15" s="14">
        <v>100</v>
      </c>
      <c r="H15" s="14">
        <v>100</v>
      </c>
      <c r="I15" s="14">
        <v>100</v>
      </c>
      <c r="J15" s="14">
        <v>100</v>
      </c>
    </row>
    <row r="16" spans="1:10" ht="15.75" customHeight="1" outlineLevel="1" x14ac:dyDescent="0.25">
      <c r="A16" s="114" t="s">
        <v>253</v>
      </c>
      <c r="B16" s="114"/>
      <c r="C16" s="114"/>
      <c r="D16" s="114"/>
      <c r="E16" s="114"/>
      <c r="F16" s="114"/>
      <c r="G16" s="114"/>
      <c r="H16" s="114"/>
      <c r="I16" s="114"/>
      <c r="J16" s="114"/>
    </row>
    <row r="17" spans="1:10" ht="32.25" customHeight="1" x14ac:dyDescent="0.25">
      <c r="A17" s="14" t="s">
        <v>40</v>
      </c>
      <c r="B17" s="40" t="s">
        <v>174</v>
      </c>
      <c r="C17" s="14" t="s">
        <v>97</v>
      </c>
      <c r="D17" s="14">
        <v>2</v>
      </c>
      <c r="E17" s="14">
        <v>2</v>
      </c>
      <c r="F17" s="14">
        <v>2</v>
      </c>
      <c r="G17" s="14">
        <v>2</v>
      </c>
      <c r="H17" s="14">
        <v>2</v>
      </c>
      <c r="I17" s="14">
        <v>2</v>
      </c>
      <c r="J17" s="14">
        <v>2</v>
      </c>
    </row>
    <row r="18" spans="1:10" ht="37.5" customHeight="1" x14ac:dyDescent="0.25">
      <c r="A18" s="114" t="s">
        <v>255</v>
      </c>
      <c r="B18" s="114"/>
      <c r="C18" s="114"/>
      <c r="D18" s="114"/>
      <c r="E18" s="114"/>
      <c r="F18" s="114"/>
      <c r="G18" s="114"/>
      <c r="H18" s="114"/>
      <c r="I18" s="114"/>
      <c r="J18" s="114"/>
    </row>
    <row r="19" spans="1:10" ht="49.5" customHeight="1" x14ac:dyDescent="0.25">
      <c r="A19" s="14" t="s">
        <v>49</v>
      </c>
      <c r="B19" s="14" t="s">
        <v>135</v>
      </c>
      <c r="C19" s="14" t="s">
        <v>169</v>
      </c>
      <c r="D19" s="14">
        <v>3</v>
      </c>
      <c r="E19" s="14">
        <v>12</v>
      </c>
      <c r="F19" s="14">
        <v>12</v>
      </c>
      <c r="G19" s="14">
        <v>12</v>
      </c>
      <c r="H19" s="14">
        <v>12</v>
      </c>
      <c r="I19" s="14">
        <v>12</v>
      </c>
      <c r="J19" s="14">
        <v>12</v>
      </c>
    </row>
    <row r="20" spans="1:10" ht="47.25" x14ac:dyDescent="0.25">
      <c r="A20" s="14" t="s">
        <v>145</v>
      </c>
      <c r="B20" s="14" t="s">
        <v>116</v>
      </c>
      <c r="C20" s="14" t="s">
        <v>237</v>
      </c>
      <c r="D20" s="14">
        <v>23</v>
      </c>
      <c r="E20" s="14">
        <v>23</v>
      </c>
      <c r="F20" s="14">
        <v>23</v>
      </c>
      <c r="G20" s="14">
        <v>23</v>
      </c>
      <c r="H20" s="14">
        <v>23</v>
      </c>
      <c r="I20" s="14">
        <v>23</v>
      </c>
      <c r="J20" s="14">
        <v>23</v>
      </c>
    </row>
    <row r="21" spans="1:10" ht="47.25" customHeight="1" x14ac:dyDescent="0.25">
      <c r="A21" s="14" t="s">
        <v>256</v>
      </c>
      <c r="B21" s="14" t="s">
        <v>136</v>
      </c>
      <c r="C21" s="14" t="s">
        <v>237</v>
      </c>
      <c r="D21" s="14">
        <v>21</v>
      </c>
      <c r="E21" s="14">
        <v>21</v>
      </c>
      <c r="F21" s="14">
        <v>21</v>
      </c>
      <c r="G21" s="14">
        <v>21</v>
      </c>
      <c r="H21" s="14">
        <v>21</v>
      </c>
      <c r="I21" s="14">
        <v>21</v>
      </c>
      <c r="J21" s="14">
        <v>21</v>
      </c>
    </row>
    <row r="22" spans="1:10" ht="36" customHeight="1" x14ac:dyDescent="0.25">
      <c r="A22" s="14" t="s">
        <v>257</v>
      </c>
      <c r="B22" s="14" t="s">
        <v>121</v>
      </c>
      <c r="C22" s="14" t="s">
        <v>97</v>
      </c>
      <c r="D22" s="159">
        <v>100914</v>
      </c>
      <c r="E22" s="158">
        <v>100914</v>
      </c>
      <c r="F22" s="158">
        <v>100914</v>
      </c>
      <c r="G22" s="158">
        <v>100914</v>
      </c>
      <c r="H22" s="158">
        <v>100914</v>
      </c>
      <c r="I22" s="158">
        <v>100914</v>
      </c>
      <c r="J22" s="158">
        <v>100914</v>
      </c>
    </row>
    <row r="23" spans="1:10" ht="50.25" customHeight="1" x14ac:dyDescent="0.25">
      <c r="A23" s="14" t="s">
        <v>258</v>
      </c>
      <c r="B23" s="14" t="s">
        <v>120</v>
      </c>
      <c r="C23" s="14" t="s">
        <v>96</v>
      </c>
      <c r="D23" s="14">
        <v>100</v>
      </c>
      <c r="E23" s="14">
        <v>100</v>
      </c>
      <c r="F23" s="14">
        <v>100</v>
      </c>
      <c r="G23" s="14">
        <v>100</v>
      </c>
      <c r="H23" s="14">
        <v>100</v>
      </c>
      <c r="I23" s="14">
        <v>100</v>
      </c>
      <c r="J23" s="14">
        <v>100</v>
      </c>
    </row>
    <row r="24" spans="1:10" ht="50.25" customHeight="1" x14ac:dyDescent="0.25">
      <c r="A24" s="14" t="s">
        <v>259</v>
      </c>
      <c r="B24" s="14" t="s">
        <v>117</v>
      </c>
      <c r="C24" s="14" t="s">
        <v>96</v>
      </c>
      <c r="D24" s="14">
        <v>100</v>
      </c>
      <c r="E24" s="14">
        <v>100</v>
      </c>
      <c r="F24" s="14">
        <v>100</v>
      </c>
      <c r="G24" s="14">
        <v>100</v>
      </c>
      <c r="H24" s="14">
        <v>100</v>
      </c>
      <c r="I24" s="14">
        <v>100</v>
      </c>
      <c r="J24" s="14">
        <v>100</v>
      </c>
    </row>
    <row r="25" spans="1:10" ht="33.75" customHeight="1" x14ac:dyDescent="0.25">
      <c r="A25" s="14" t="s">
        <v>260</v>
      </c>
      <c r="B25" s="14" t="s">
        <v>118</v>
      </c>
      <c r="C25" s="14" t="s">
        <v>96</v>
      </c>
      <c r="D25" s="14">
        <v>100</v>
      </c>
      <c r="E25" s="14">
        <v>100</v>
      </c>
      <c r="F25" s="14">
        <v>100</v>
      </c>
      <c r="G25" s="14">
        <v>100</v>
      </c>
      <c r="H25" s="14">
        <v>100</v>
      </c>
      <c r="I25" s="14">
        <v>100</v>
      </c>
      <c r="J25" s="14">
        <v>100</v>
      </c>
    </row>
    <row r="26" spans="1:10" ht="33.75" customHeight="1" x14ac:dyDescent="0.25">
      <c r="A26" s="14" t="s">
        <v>261</v>
      </c>
      <c r="B26" s="14" t="s">
        <v>119</v>
      </c>
      <c r="C26" s="14" t="s">
        <v>100</v>
      </c>
      <c r="D26" s="14">
        <v>4</v>
      </c>
      <c r="E26" s="14">
        <v>4</v>
      </c>
      <c r="F26" s="14">
        <v>4</v>
      </c>
      <c r="G26" s="14">
        <v>4</v>
      </c>
      <c r="H26" s="14">
        <v>4</v>
      </c>
      <c r="I26" s="14">
        <v>4</v>
      </c>
      <c r="J26" s="14">
        <v>4</v>
      </c>
    </row>
    <row r="27" spans="1:10" ht="31.5" x14ac:dyDescent="0.25">
      <c r="A27" s="14" t="s">
        <v>274</v>
      </c>
      <c r="B27" s="14" t="s">
        <v>304</v>
      </c>
      <c r="C27" s="14" t="s">
        <v>97</v>
      </c>
      <c r="D27" s="65"/>
      <c r="E27" s="158">
        <f>36*73+118*48</f>
        <v>8292</v>
      </c>
      <c r="F27" s="158">
        <f>38*10+23*44+28*19+32*16</f>
        <v>2436</v>
      </c>
      <c r="G27" s="158">
        <f>156*30+124*15+34*53+68*78</f>
        <v>13646</v>
      </c>
      <c r="H27" s="158">
        <v>0</v>
      </c>
      <c r="I27" s="158">
        <v>0</v>
      </c>
      <c r="J27" s="158">
        <v>0</v>
      </c>
    </row>
    <row r="28" spans="1:10" ht="24" customHeight="1" x14ac:dyDescent="0.25">
      <c r="A28" s="114" t="s">
        <v>262</v>
      </c>
      <c r="B28" s="114"/>
      <c r="C28" s="114"/>
      <c r="D28" s="114"/>
      <c r="E28" s="114"/>
      <c r="F28" s="114"/>
      <c r="G28" s="114"/>
      <c r="H28" s="114"/>
      <c r="I28" s="114"/>
      <c r="J28" s="114"/>
    </row>
    <row r="29" spans="1:10" ht="33.75" customHeight="1" x14ac:dyDescent="0.25">
      <c r="A29" s="14" t="s">
        <v>64</v>
      </c>
      <c r="B29" s="17" t="s">
        <v>170</v>
      </c>
      <c r="C29" s="14" t="s">
        <v>97</v>
      </c>
      <c r="D29" s="158">
        <v>5211</v>
      </c>
      <c r="E29" s="158">
        <v>4933.05</v>
      </c>
      <c r="F29" s="158">
        <f>220*9+38*9</f>
        <v>2322</v>
      </c>
      <c r="G29" s="158">
        <f>244*9</f>
        <v>2196</v>
      </c>
      <c r="H29" s="158">
        <v>0</v>
      </c>
      <c r="I29" s="158">
        <v>0</v>
      </c>
      <c r="J29" s="158">
        <v>0</v>
      </c>
    </row>
    <row r="30" spans="1:10" ht="31.5" outlineLevel="1" x14ac:dyDescent="0.25">
      <c r="A30" s="14" t="s">
        <v>152</v>
      </c>
      <c r="B30" s="39" t="s">
        <v>171</v>
      </c>
      <c r="C30" s="14" t="s">
        <v>97</v>
      </c>
      <c r="D30" s="158">
        <v>0</v>
      </c>
      <c r="E30" s="158">
        <f>'Приложение 2'!G23</f>
        <v>2450</v>
      </c>
      <c r="F30" s="158">
        <v>0</v>
      </c>
      <c r="G30" s="158">
        <v>0</v>
      </c>
      <c r="H30" s="158">
        <v>0</v>
      </c>
      <c r="I30" s="158">
        <v>0</v>
      </c>
      <c r="J30" s="158">
        <v>0</v>
      </c>
    </row>
    <row r="31" spans="1:10" ht="52.5" customHeight="1" x14ac:dyDescent="0.25">
      <c r="A31" s="14" t="s">
        <v>263</v>
      </c>
      <c r="B31" s="14" t="s">
        <v>130</v>
      </c>
      <c r="C31" s="14" t="s">
        <v>96</v>
      </c>
      <c r="D31" s="14">
        <v>100</v>
      </c>
      <c r="E31" s="14">
        <v>100</v>
      </c>
      <c r="F31" s="14">
        <v>100</v>
      </c>
      <c r="G31" s="14">
        <v>100</v>
      </c>
      <c r="H31" s="14">
        <v>100</v>
      </c>
      <c r="I31" s="14">
        <v>100</v>
      </c>
      <c r="J31" s="14">
        <v>100</v>
      </c>
    </row>
    <row r="32" spans="1:10" ht="52.5" customHeight="1" x14ac:dyDescent="0.25">
      <c r="A32" s="14" t="s">
        <v>264</v>
      </c>
      <c r="B32" s="14" t="s">
        <v>131</v>
      </c>
      <c r="C32" s="14" t="s">
        <v>96</v>
      </c>
      <c r="D32" s="14">
        <v>100</v>
      </c>
      <c r="E32" s="14">
        <v>100</v>
      </c>
      <c r="F32" s="14">
        <v>100</v>
      </c>
      <c r="G32" s="14">
        <v>100</v>
      </c>
      <c r="H32" s="14">
        <v>100</v>
      </c>
      <c r="I32" s="14">
        <v>100</v>
      </c>
      <c r="J32" s="14">
        <v>100</v>
      </c>
    </row>
    <row r="33" spans="1:13" ht="33.75" customHeight="1" x14ac:dyDescent="0.25">
      <c r="A33" s="14" t="s">
        <v>265</v>
      </c>
      <c r="B33" s="41" t="s">
        <v>134</v>
      </c>
      <c r="C33" s="14" t="s">
        <v>237</v>
      </c>
      <c r="D33" s="14">
        <v>51</v>
      </c>
      <c r="E33" s="14">
        <v>51</v>
      </c>
      <c r="F33" s="14">
        <v>51</v>
      </c>
      <c r="G33" s="14">
        <v>51</v>
      </c>
      <c r="H33" s="14">
        <v>51</v>
      </c>
      <c r="I33" s="14">
        <v>51</v>
      </c>
      <c r="J33" s="14">
        <v>51</v>
      </c>
    </row>
    <row r="34" spans="1:13" ht="33.75" customHeight="1" x14ac:dyDescent="0.25">
      <c r="A34" s="14" t="s">
        <v>266</v>
      </c>
      <c r="B34" s="41" t="s">
        <v>153</v>
      </c>
      <c r="C34" s="14" t="s">
        <v>97</v>
      </c>
      <c r="D34" s="158">
        <v>259049.7</v>
      </c>
      <c r="E34" s="158">
        <v>259049.7</v>
      </c>
      <c r="F34" s="158">
        <v>259049.7</v>
      </c>
      <c r="G34" s="158">
        <v>259049.7</v>
      </c>
      <c r="H34" s="158">
        <v>259049.7</v>
      </c>
      <c r="I34" s="158">
        <v>259049.7</v>
      </c>
      <c r="J34" s="158">
        <v>259049.7</v>
      </c>
    </row>
    <row r="35" spans="1:13" ht="51.75" customHeight="1" x14ac:dyDescent="0.25">
      <c r="A35" s="14" t="s">
        <v>267</v>
      </c>
      <c r="B35" s="41" t="s">
        <v>177</v>
      </c>
      <c r="C35" s="14" t="s">
        <v>97</v>
      </c>
      <c r="D35" s="158">
        <f>47179.5</f>
        <v>47179.5</v>
      </c>
      <c r="E35" s="158">
        <v>47179.5</v>
      </c>
      <c r="F35" s="158">
        <v>47179.5</v>
      </c>
      <c r="G35" s="158">
        <v>47179.5</v>
      </c>
      <c r="H35" s="158">
        <v>47179.5</v>
      </c>
      <c r="I35" s="158">
        <v>47179.5</v>
      </c>
      <c r="J35" s="158">
        <v>47179.5</v>
      </c>
    </row>
    <row r="36" spans="1:13" ht="25.5" customHeight="1" x14ac:dyDescent="0.25">
      <c r="A36" s="114" t="s">
        <v>268</v>
      </c>
      <c r="B36" s="114"/>
      <c r="C36" s="114"/>
      <c r="D36" s="114"/>
      <c r="E36" s="114"/>
      <c r="F36" s="114"/>
      <c r="G36" s="114"/>
      <c r="H36" s="114"/>
      <c r="I36" s="114"/>
      <c r="J36" s="114"/>
    </row>
    <row r="37" spans="1:13" ht="31.5" x14ac:dyDescent="0.25">
      <c r="A37" s="14" t="s">
        <v>67</v>
      </c>
      <c r="B37" s="14" t="s">
        <v>144</v>
      </c>
      <c r="C37" s="14" t="s">
        <v>97</v>
      </c>
      <c r="D37" s="160">
        <f>54.2+43.7</f>
        <v>97.9</v>
      </c>
      <c r="E37" s="68">
        <v>0</v>
      </c>
      <c r="F37" s="68">
        <v>0</v>
      </c>
      <c r="G37" s="68">
        <v>0</v>
      </c>
      <c r="H37" s="160">
        <v>103.4</v>
      </c>
      <c r="I37" s="160">
        <v>103.4</v>
      </c>
      <c r="J37" s="160">
        <v>103.4</v>
      </c>
      <c r="K37" s="53" t="s">
        <v>164</v>
      </c>
      <c r="L37" s="53">
        <f>M37-L39</f>
        <v>216</v>
      </c>
      <c r="M37" s="15">
        <v>1099</v>
      </c>
    </row>
    <row r="38" spans="1:13" ht="24.75" customHeight="1" x14ac:dyDescent="0.25">
      <c r="A38" s="114" t="s">
        <v>269</v>
      </c>
      <c r="B38" s="114"/>
      <c r="C38" s="114"/>
      <c r="D38" s="114"/>
      <c r="E38" s="114"/>
      <c r="F38" s="114"/>
      <c r="G38" s="114"/>
      <c r="H38" s="114"/>
      <c r="I38" s="114"/>
      <c r="J38" s="114"/>
    </row>
    <row r="39" spans="1:13" ht="37.5" customHeight="1" x14ac:dyDescent="0.25">
      <c r="A39" s="14" t="s">
        <v>272</v>
      </c>
      <c r="B39" s="14" t="s">
        <v>98</v>
      </c>
      <c r="C39" s="14" t="s">
        <v>93</v>
      </c>
      <c r="D39" s="161"/>
      <c r="E39" s="68">
        <v>0</v>
      </c>
      <c r="F39" s="68">
        <v>0</v>
      </c>
      <c r="G39" s="68">
        <v>0</v>
      </c>
      <c r="H39" s="161">
        <v>0.35</v>
      </c>
      <c r="I39" s="161">
        <v>0.38500000000000001</v>
      </c>
      <c r="J39" s="161">
        <v>0.32</v>
      </c>
      <c r="K39" s="53" t="s">
        <v>165</v>
      </c>
      <c r="L39" s="53">
        <v>883</v>
      </c>
    </row>
    <row r="40" spans="1:13" ht="47.25" customHeight="1" x14ac:dyDescent="0.25">
      <c r="A40" s="14" t="s">
        <v>270</v>
      </c>
      <c r="B40" s="14" t="s">
        <v>182</v>
      </c>
      <c r="C40" s="14" t="s">
        <v>236</v>
      </c>
      <c r="D40" s="64"/>
      <c r="E40" s="66">
        <v>0</v>
      </c>
      <c r="F40" s="66">
        <v>0</v>
      </c>
      <c r="G40" s="66">
        <v>0</v>
      </c>
      <c r="H40" s="66">
        <v>1</v>
      </c>
      <c r="I40" s="66">
        <v>1</v>
      </c>
      <c r="J40" s="66">
        <v>1</v>
      </c>
      <c r="K40" s="53" t="s">
        <v>165</v>
      </c>
      <c r="L40" s="53">
        <v>883</v>
      </c>
    </row>
    <row r="41" spans="1:13" ht="37.5" customHeight="1" x14ac:dyDescent="0.25">
      <c r="A41" s="14" t="s">
        <v>271</v>
      </c>
      <c r="B41" s="14" t="s">
        <v>181</v>
      </c>
      <c r="C41" s="14" t="s">
        <v>236</v>
      </c>
      <c r="D41" s="64"/>
      <c r="E41" s="66">
        <v>0</v>
      </c>
      <c r="F41" s="66">
        <v>0</v>
      </c>
      <c r="G41" s="66">
        <v>0</v>
      </c>
      <c r="H41" s="66">
        <v>1</v>
      </c>
      <c r="I41" s="66">
        <v>1</v>
      </c>
      <c r="J41" s="66">
        <v>1</v>
      </c>
      <c r="K41" s="53" t="s">
        <v>165</v>
      </c>
      <c r="L41" s="53">
        <v>883</v>
      </c>
    </row>
    <row r="42" spans="1:13" ht="27" customHeight="1" x14ac:dyDescent="0.25">
      <c r="A42" s="114" t="s">
        <v>273</v>
      </c>
      <c r="B42" s="114"/>
      <c r="C42" s="114"/>
      <c r="D42" s="114"/>
      <c r="E42" s="114"/>
      <c r="F42" s="114"/>
      <c r="G42" s="114"/>
      <c r="H42" s="114"/>
      <c r="I42" s="114"/>
      <c r="J42" s="114"/>
    </row>
    <row r="43" spans="1:13" ht="78.75" outlineLevel="1" x14ac:dyDescent="0.25">
      <c r="A43" s="14" t="s">
        <v>157</v>
      </c>
      <c r="B43" s="39" t="s">
        <v>275</v>
      </c>
      <c r="C43" s="14" t="s">
        <v>236</v>
      </c>
      <c r="D43" s="14">
        <v>0</v>
      </c>
      <c r="E43" s="14">
        <v>0</v>
      </c>
      <c r="F43" s="14">
        <v>1</v>
      </c>
      <c r="G43" s="14">
        <v>0</v>
      </c>
      <c r="H43" s="14">
        <v>0</v>
      </c>
      <c r="I43" s="14">
        <v>0</v>
      </c>
      <c r="J43" s="14">
        <v>0</v>
      </c>
    </row>
    <row r="44" spans="1:13" ht="34.5" customHeight="1" x14ac:dyDescent="0.25">
      <c r="A44" s="14" t="s">
        <v>276</v>
      </c>
      <c r="B44" s="14" t="s">
        <v>132</v>
      </c>
      <c r="C44" s="14" t="s">
        <v>237</v>
      </c>
      <c r="D44" s="14">
        <v>6</v>
      </c>
      <c r="E44" s="14">
        <v>2</v>
      </c>
      <c r="F44" s="14">
        <v>1</v>
      </c>
      <c r="G44" s="14">
        <v>1</v>
      </c>
      <c r="H44" s="14">
        <v>1</v>
      </c>
      <c r="I44" s="14">
        <v>1</v>
      </c>
      <c r="J44" s="14">
        <v>1</v>
      </c>
    </row>
    <row r="45" spans="1:13" ht="36.75" customHeight="1" x14ac:dyDescent="0.25">
      <c r="A45" s="114" t="s">
        <v>277</v>
      </c>
      <c r="B45" s="114"/>
      <c r="C45" s="114"/>
      <c r="D45" s="114"/>
      <c r="E45" s="114"/>
      <c r="F45" s="114"/>
      <c r="G45" s="114"/>
      <c r="H45" s="114"/>
      <c r="I45" s="114"/>
      <c r="J45" s="114"/>
    </row>
    <row r="46" spans="1:13" ht="52.5" customHeight="1" x14ac:dyDescent="0.25">
      <c r="A46" s="14" t="s">
        <v>278</v>
      </c>
      <c r="B46" s="14" t="s">
        <v>133</v>
      </c>
      <c r="C46" s="14" t="s">
        <v>237</v>
      </c>
      <c r="D46" s="14">
        <v>0</v>
      </c>
      <c r="E46" s="68">
        <v>0</v>
      </c>
      <c r="F46" s="68">
        <v>0</v>
      </c>
      <c r="G46" s="68">
        <v>0</v>
      </c>
      <c r="H46" s="68">
        <v>1</v>
      </c>
      <c r="I46" s="68">
        <v>0</v>
      </c>
      <c r="J46" s="68">
        <v>0</v>
      </c>
    </row>
  </sheetData>
  <mergeCells count="15">
    <mergeCell ref="A1:J1"/>
    <mergeCell ref="A2:J2"/>
    <mergeCell ref="A4:A5"/>
    <mergeCell ref="B4:B5"/>
    <mergeCell ref="C4:C5"/>
    <mergeCell ref="D4:J4"/>
    <mergeCell ref="A45:J45"/>
    <mergeCell ref="A42:J42"/>
    <mergeCell ref="A18:J18"/>
    <mergeCell ref="A14:J14"/>
    <mergeCell ref="A38:J38"/>
    <mergeCell ref="A16:J16"/>
    <mergeCell ref="A7:J7"/>
    <mergeCell ref="A28:J28"/>
    <mergeCell ref="A36:J36"/>
  </mergeCells>
  <phoneticPr fontId="16" type="noConversion"/>
  <pageMargins left="0.39370078740157483" right="0.39370078740157483" top="0.74803149606299213" bottom="0.74803149606299213" header="0" footer="0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7D1C4-B583-4615-B7EC-B11F17933BE9}">
  <dimension ref="A1:O147"/>
  <sheetViews>
    <sheetView view="pageBreakPreview" topLeftCell="A113" zoomScaleNormal="100" zoomScaleSheetLayoutView="100" workbookViewId="0">
      <selection activeCell="A4" sqref="A4:L144"/>
    </sheetView>
  </sheetViews>
  <sheetFormatPr defaultRowHeight="15" x14ac:dyDescent="0.25"/>
  <cols>
    <col min="1" max="1" width="5.42578125" customWidth="1"/>
    <col min="2" max="2" width="28.85546875" customWidth="1"/>
    <col min="3" max="3" width="21.42578125" customWidth="1"/>
    <col min="4" max="4" width="18.42578125" customWidth="1"/>
    <col min="5" max="5" width="8.5703125" customWidth="1"/>
    <col min="6" max="6" width="6.85546875" customWidth="1"/>
    <col min="7" max="7" width="10.28515625" customWidth="1"/>
    <col min="8" max="8" width="8" customWidth="1"/>
    <col min="9" max="9" width="12.28515625" customWidth="1"/>
    <col min="10" max="10" width="12.85546875" customWidth="1"/>
    <col min="11" max="11" width="11.140625" customWidth="1"/>
    <col min="12" max="12" width="11.85546875" customWidth="1"/>
    <col min="13" max="13" width="10" bestFit="1" customWidth="1"/>
  </cols>
  <sheetData>
    <row r="1" spans="1:14" s="42" customFormat="1" ht="15.75" x14ac:dyDescent="0.25">
      <c r="A1" s="128" t="s">
        <v>74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4" s="42" customFormat="1" ht="15.75" x14ac:dyDescent="0.25">
      <c r="A2" s="128" t="s">
        <v>72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4" ht="18.75" x14ac:dyDescent="0.25">
      <c r="A3" s="1"/>
    </row>
    <row r="4" spans="1:14" s="43" customFormat="1" ht="31.5" customHeight="1" x14ac:dyDescent="0.25">
      <c r="A4" s="129" t="s">
        <v>307</v>
      </c>
      <c r="B4" s="129" t="s">
        <v>14</v>
      </c>
      <c r="C4" s="129" t="s">
        <v>15</v>
      </c>
      <c r="D4" s="125" t="s">
        <v>16</v>
      </c>
      <c r="E4" s="126"/>
      <c r="F4" s="126"/>
      <c r="G4" s="127"/>
      <c r="H4" s="57"/>
      <c r="I4" s="126" t="s">
        <v>176</v>
      </c>
      <c r="J4" s="126"/>
      <c r="K4" s="126"/>
      <c r="L4" s="127"/>
    </row>
    <row r="5" spans="1:14" s="43" customFormat="1" ht="60.75" customHeight="1" x14ac:dyDescent="0.25">
      <c r="A5" s="129"/>
      <c r="B5" s="129"/>
      <c r="C5" s="129"/>
      <c r="D5" s="44" t="s">
        <v>17</v>
      </c>
      <c r="E5" s="44" t="s">
        <v>183</v>
      </c>
      <c r="F5" s="44" t="s">
        <v>138</v>
      </c>
      <c r="G5" s="44" t="s">
        <v>308</v>
      </c>
      <c r="H5" s="56" t="s">
        <v>138</v>
      </c>
      <c r="I5" s="44" t="s">
        <v>140</v>
      </c>
      <c r="J5" s="44" t="s">
        <v>18</v>
      </c>
      <c r="K5" s="44" t="s">
        <v>19</v>
      </c>
      <c r="L5" s="44" t="s">
        <v>20</v>
      </c>
    </row>
    <row r="6" spans="1:14" s="43" customFormat="1" x14ac:dyDescent="0.25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/>
      <c r="G6" s="44">
        <v>6</v>
      </c>
      <c r="H6" s="56"/>
      <c r="I6" s="45">
        <v>7</v>
      </c>
      <c r="J6" s="44">
        <v>8</v>
      </c>
      <c r="K6" s="44">
        <v>9</v>
      </c>
      <c r="L6" s="44">
        <v>10</v>
      </c>
    </row>
    <row r="7" spans="1:14" s="43" customFormat="1" x14ac:dyDescent="0.25">
      <c r="A7" s="45"/>
      <c r="B7" s="129" t="s">
        <v>244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</row>
    <row r="8" spans="1:14" s="43" customFormat="1" ht="17.25" customHeight="1" x14ac:dyDescent="0.25">
      <c r="A8" s="116" t="s">
        <v>36</v>
      </c>
      <c r="B8" s="119" t="s">
        <v>279</v>
      </c>
      <c r="C8" s="119" t="s">
        <v>137</v>
      </c>
      <c r="D8" s="122" t="s">
        <v>280</v>
      </c>
      <c r="E8" s="116" t="s">
        <v>237</v>
      </c>
      <c r="F8" s="45">
        <v>2025</v>
      </c>
      <c r="G8" s="74">
        <f>2</f>
        <v>2</v>
      </c>
      <c r="H8" s="45">
        <v>2025</v>
      </c>
      <c r="I8" s="70">
        <f>J8+K8+L8</f>
        <v>6787.2999999999993</v>
      </c>
      <c r="J8" s="70">
        <f>'Приложение 3'!G17</f>
        <v>6618.5</v>
      </c>
      <c r="K8" s="70">
        <f>'Приложение 3'!F17</f>
        <v>66.900000000000006</v>
      </c>
      <c r="L8" s="70">
        <f>'Приложение 3'!E17</f>
        <v>101.9</v>
      </c>
      <c r="M8" s="43">
        <v>0</v>
      </c>
      <c r="N8" s="43">
        <f>K8*0.005</f>
        <v>0.33450000000000002</v>
      </c>
    </row>
    <row r="9" spans="1:14" s="43" customFormat="1" ht="16.5" customHeight="1" x14ac:dyDescent="0.25">
      <c r="A9" s="117"/>
      <c r="B9" s="120"/>
      <c r="C9" s="120"/>
      <c r="D9" s="123"/>
      <c r="E9" s="117"/>
      <c r="F9" s="45">
        <v>2026</v>
      </c>
      <c r="G9" s="45">
        <v>1</v>
      </c>
      <c r="H9" s="45">
        <v>2026</v>
      </c>
      <c r="I9" s="70">
        <f t="shared" ref="I9:I13" si="0">J9+K9+L9</f>
        <v>9978</v>
      </c>
      <c r="J9" s="70">
        <f>'Приложение 3'!G18</f>
        <v>9730</v>
      </c>
      <c r="K9" s="70">
        <f>'Приложение 3'!F18</f>
        <v>98.3</v>
      </c>
      <c r="L9" s="70">
        <f>'Приложение 3'!E18</f>
        <v>149.69999999999999</v>
      </c>
    </row>
    <row r="10" spans="1:14" s="43" customFormat="1" ht="16.5" customHeight="1" x14ac:dyDescent="0.25">
      <c r="A10" s="117"/>
      <c r="B10" s="120"/>
      <c r="C10" s="120"/>
      <c r="D10" s="123"/>
      <c r="E10" s="117"/>
      <c r="F10" s="45">
        <v>2027</v>
      </c>
      <c r="G10" s="45">
        <v>1</v>
      </c>
      <c r="H10" s="45">
        <v>2027</v>
      </c>
      <c r="I10" s="70">
        <f t="shared" si="0"/>
        <v>10149.5</v>
      </c>
      <c r="J10" s="70">
        <f>'Приложение 3'!G19</f>
        <v>9897.2000000000007</v>
      </c>
      <c r="K10" s="70">
        <f>'Приложение 3'!F19</f>
        <v>100</v>
      </c>
      <c r="L10" s="70">
        <f>'Приложение 3'!E19</f>
        <v>152.30000000000001</v>
      </c>
    </row>
    <row r="11" spans="1:14" s="43" customFormat="1" ht="16.5" customHeight="1" x14ac:dyDescent="0.25">
      <c r="A11" s="117"/>
      <c r="B11" s="120"/>
      <c r="C11" s="120"/>
      <c r="D11" s="123"/>
      <c r="E11" s="117"/>
      <c r="F11" s="45">
        <v>2028</v>
      </c>
      <c r="G11" s="175">
        <v>0</v>
      </c>
      <c r="H11" s="45">
        <v>2028</v>
      </c>
      <c r="I11" s="70">
        <f t="shared" si="0"/>
        <v>0</v>
      </c>
      <c r="J11" s="70">
        <f>'Приложение 3'!G20</f>
        <v>0</v>
      </c>
      <c r="K11" s="70">
        <f>'Приложение 3'!F20</f>
        <v>0</v>
      </c>
      <c r="L11" s="70">
        <f>'Приложение 3'!E20</f>
        <v>0</v>
      </c>
    </row>
    <row r="12" spans="1:14" s="43" customFormat="1" ht="16.5" customHeight="1" x14ac:dyDescent="0.25">
      <c r="A12" s="117"/>
      <c r="B12" s="120"/>
      <c r="C12" s="120"/>
      <c r="D12" s="123"/>
      <c r="E12" s="117"/>
      <c r="F12" s="45">
        <v>2029</v>
      </c>
      <c r="G12" s="175">
        <v>0</v>
      </c>
      <c r="H12" s="45">
        <v>2029</v>
      </c>
      <c r="I12" s="70">
        <f t="shared" si="0"/>
        <v>0</v>
      </c>
      <c r="J12" s="70">
        <f>'Приложение 3'!G21</f>
        <v>0</v>
      </c>
      <c r="K12" s="70">
        <f>'Приложение 3'!F21</f>
        <v>0</v>
      </c>
      <c r="L12" s="70">
        <f>'Приложение 3'!E21</f>
        <v>0</v>
      </c>
    </row>
    <row r="13" spans="1:14" s="43" customFormat="1" ht="16.5" customHeight="1" x14ac:dyDescent="0.25">
      <c r="A13" s="117"/>
      <c r="B13" s="120"/>
      <c r="C13" s="120"/>
      <c r="D13" s="123"/>
      <c r="E13" s="117"/>
      <c r="F13" s="45">
        <v>2030</v>
      </c>
      <c r="G13" s="175">
        <v>0</v>
      </c>
      <c r="H13" s="45">
        <v>2030</v>
      </c>
      <c r="I13" s="70">
        <f t="shared" si="0"/>
        <v>0</v>
      </c>
      <c r="J13" s="70">
        <v>0</v>
      </c>
      <c r="K13" s="70">
        <f>'Приложение 3'!F22</f>
        <v>0</v>
      </c>
      <c r="L13" s="70">
        <f>'Приложение 3'!E22</f>
        <v>0</v>
      </c>
    </row>
    <row r="14" spans="1:14" s="43" customFormat="1" x14ac:dyDescent="0.25">
      <c r="A14" s="118"/>
      <c r="B14" s="121"/>
      <c r="C14" s="121"/>
      <c r="D14" s="124"/>
      <c r="E14" s="118"/>
      <c r="F14" s="46"/>
      <c r="G14" s="70"/>
      <c r="H14" s="46" t="s">
        <v>139</v>
      </c>
      <c r="I14" s="70">
        <f>J14+K14+L14</f>
        <v>26914.800000000003</v>
      </c>
      <c r="J14" s="70">
        <f>SUM(J8:J13)</f>
        <v>26245.7</v>
      </c>
      <c r="K14" s="70">
        <f>SUM(K8:K13)</f>
        <v>265.2</v>
      </c>
      <c r="L14" s="70">
        <f>SUM(L8:L13)</f>
        <v>403.9</v>
      </c>
    </row>
    <row r="15" spans="1:14" s="43" customFormat="1" x14ac:dyDescent="0.25">
      <c r="A15" s="45"/>
      <c r="B15" s="129" t="s">
        <v>245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</row>
    <row r="16" spans="1:14" s="43" customFormat="1" ht="17.25" customHeight="1" x14ac:dyDescent="0.25">
      <c r="A16" s="116" t="s">
        <v>38</v>
      </c>
      <c r="B16" s="119" t="s">
        <v>282</v>
      </c>
      <c r="C16" s="119" t="s">
        <v>137</v>
      </c>
      <c r="D16" s="122" t="s">
        <v>163</v>
      </c>
      <c r="E16" s="116" t="s">
        <v>167</v>
      </c>
      <c r="F16" s="45">
        <v>2025</v>
      </c>
      <c r="G16" s="74">
        <f>'Приложение 1'!E29</f>
        <v>4933.05</v>
      </c>
      <c r="H16" s="45">
        <v>2025</v>
      </c>
      <c r="I16" s="70">
        <f>J16+K16+L16</f>
        <v>78123.8</v>
      </c>
      <c r="J16" s="70">
        <f>'Приложение 3'!G39</f>
        <v>0</v>
      </c>
      <c r="K16" s="70">
        <f>'Приложение 3'!F39-K23</f>
        <v>76700</v>
      </c>
      <c r="L16" s="70">
        <f>'Приложение 3'!E32-L23</f>
        <v>1423.8</v>
      </c>
      <c r="M16" s="43">
        <v>0</v>
      </c>
      <c r="N16" s="43">
        <f>K16*0.005</f>
        <v>383.5</v>
      </c>
    </row>
    <row r="17" spans="1:12" s="43" customFormat="1" ht="16.5" customHeight="1" x14ac:dyDescent="0.25">
      <c r="A17" s="117"/>
      <c r="B17" s="120"/>
      <c r="C17" s="120"/>
      <c r="D17" s="123"/>
      <c r="E17" s="117"/>
      <c r="F17" s="45">
        <v>2026</v>
      </c>
      <c r="G17" s="45">
        <f>'Приложение 1'!F29</f>
        <v>2322</v>
      </c>
      <c r="H17" s="45">
        <v>2026</v>
      </c>
      <c r="I17" s="70">
        <f t="shared" ref="I17:I21" si="1">J17+K17+L17</f>
        <v>65685.3</v>
      </c>
      <c r="J17" s="70">
        <f>'Приложение 3'!G40</f>
        <v>0</v>
      </c>
      <c r="K17" s="70">
        <f>'Приложение 3'!F40</f>
        <v>64700</v>
      </c>
      <c r="L17" s="70">
        <f>'Приложение 3'!E33</f>
        <v>985.3</v>
      </c>
    </row>
    <row r="18" spans="1:12" s="43" customFormat="1" ht="16.5" customHeight="1" x14ac:dyDescent="0.25">
      <c r="A18" s="117"/>
      <c r="B18" s="120"/>
      <c r="C18" s="120"/>
      <c r="D18" s="123"/>
      <c r="E18" s="117"/>
      <c r="F18" s="45">
        <v>2027</v>
      </c>
      <c r="G18" s="45">
        <f>'Приложение 1'!G29</f>
        <v>2196</v>
      </c>
      <c r="H18" s="45">
        <v>2027</v>
      </c>
      <c r="I18" s="70">
        <f t="shared" si="1"/>
        <v>65685.3</v>
      </c>
      <c r="J18" s="70">
        <f>'Приложение 3'!G41</f>
        <v>0</v>
      </c>
      <c r="K18" s="70">
        <f>'Приложение 3'!F41</f>
        <v>64700</v>
      </c>
      <c r="L18" s="70">
        <f>'Приложение 3'!E34</f>
        <v>985.3</v>
      </c>
    </row>
    <row r="19" spans="1:12" s="43" customFormat="1" ht="16.5" customHeight="1" x14ac:dyDescent="0.25">
      <c r="A19" s="117"/>
      <c r="B19" s="120"/>
      <c r="C19" s="120"/>
      <c r="D19" s="123"/>
      <c r="E19" s="117"/>
      <c r="F19" s="45">
        <v>2028</v>
      </c>
      <c r="G19" s="72">
        <v>0</v>
      </c>
      <c r="H19" s="45">
        <v>2028</v>
      </c>
      <c r="I19" s="70">
        <f t="shared" si="1"/>
        <v>0</v>
      </c>
      <c r="J19" s="70">
        <f>'Приложение 3'!G42</f>
        <v>0</v>
      </c>
      <c r="K19" s="70">
        <f>'Приложение 3'!F42</f>
        <v>0</v>
      </c>
      <c r="L19" s="70">
        <f>'Приложение 3'!E35</f>
        <v>0</v>
      </c>
    </row>
    <row r="20" spans="1:12" s="43" customFormat="1" ht="16.5" customHeight="1" x14ac:dyDescent="0.25">
      <c r="A20" s="117"/>
      <c r="B20" s="120"/>
      <c r="C20" s="120"/>
      <c r="D20" s="123"/>
      <c r="E20" s="117"/>
      <c r="F20" s="45">
        <v>2029</v>
      </c>
      <c r="G20" s="72">
        <v>0</v>
      </c>
      <c r="H20" s="45">
        <v>2029</v>
      </c>
      <c r="I20" s="70">
        <f t="shared" si="1"/>
        <v>0</v>
      </c>
      <c r="J20" s="70">
        <f>'Приложение 3'!G43</f>
        <v>0</v>
      </c>
      <c r="K20" s="70">
        <f>'Приложение 3'!F43</f>
        <v>0</v>
      </c>
      <c r="L20" s="70">
        <f>'Приложение 3'!E36</f>
        <v>0</v>
      </c>
    </row>
    <row r="21" spans="1:12" s="43" customFormat="1" ht="16.5" customHeight="1" x14ac:dyDescent="0.25">
      <c r="A21" s="117"/>
      <c r="B21" s="120"/>
      <c r="C21" s="120"/>
      <c r="D21" s="123"/>
      <c r="E21" s="117"/>
      <c r="F21" s="45">
        <v>2030</v>
      </c>
      <c r="G21" s="72">
        <v>0</v>
      </c>
      <c r="H21" s="45">
        <v>2030</v>
      </c>
      <c r="I21" s="70">
        <f t="shared" si="1"/>
        <v>0</v>
      </c>
      <c r="J21" s="70">
        <f>'Приложение 3'!G44</f>
        <v>0</v>
      </c>
      <c r="K21" s="70">
        <f>'Приложение 3'!F44</f>
        <v>0</v>
      </c>
      <c r="L21" s="70">
        <f>'Приложение 3'!E37</f>
        <v>0</v>
      </c>
    </row>
    <row r="22" spans="1:12" s="43" customFormat="1" x14ac:dyDescent="0.25">
      <c r="A22" s="118"/>
      <c r="B22" s="121"/>
      <c r="C22" s="121"/>
      <c r="D22" s="124"/>
      <c r="E22" s="118"/>
      <c r="F22" s="46"/>
      <c r="G22" s="70"/>
      <c r="H22" s="46" t="s">
        <v>139</v>
      </c>
      <c r="I22" s="70">
        <f>J22+K22+L22</f>
        <v>209494.39999999999</v>
      </c>
      <c r="J22" s="70">
        <f>SUM(J16:J21)</f>
        <v>0</v>
      </c>
      <c r="K22" s="70">
        <f>SUM(K16:K21)</f>
        <v>206100</v>
      </c>
      <c r="L22" s="70">
        <f>SUM(L16:L21)</f>
        <v>3394.3999999999996</v>
      </c>
    </row>
    <row r="23" spans="1:12" s="43" customFormat="1" ht="17.25" customHeight="1" x14ac:dyDescent="0.25">
      <c r="A23" s="116" t="s">
        <v>44</v>
      </c>
      <c r="B23" s="119" t="s">
        <v>281</v>
      </c>
      <c r="C23" s="119" t="s">
        <v>137</v>
      </c>
      <c r="D23" s="122" t="s">
        <v>166</v>
      </c>
      <c r="E23" s="116" t="s">
        <v>167</v>
      </c>
      <c r="F23" s="45">
        <v>2025</v>
      </c>
      <c r="G23" s="71">
        <f>3.5*700</f>
        <v>2450</v>
      </c>
      <c r="H23" s="45">
        <v>2025</v>
      </c>
      <c r="I23" s="70">
        <f>J23+K23+L23</f>
        <v>25125</v>
      </c>
      <c r="J23" s="70">
        <f>SUM(J17:J22)</f>
        <v>0</v>
      </c>
      <c r="K23" s="70">
        <v>25000</v>
      </c>
      <c r="L23" s="70">
        <f>K23*0.005</f>
        <v>125</v>
      </c>
    </row>
    <row r="24" spans="1:12" s="43" customFormat="1" ht="16.5" customHeight="1" x14ac:dyDescent="0.25">
      <c r="A24" s="117"/>
      <c r="B24" s="120"/>
      <c r="C24" s="120"/>
      <c r="D24" s="123"/>
      <c r="E24" s="117"/>
      <c r="F24" s="45">
        <v>2026</v>
      </c>
      <c r="G24" s="72">
        <v>0</v>
      </c>
      <c r="H24" s="45">
        <v>2026</v>
      </c>
      <c r="I24" s="70">
        <f t="shared" ref="I24:I28" si="2">J24+K24+L24</f>
        <v>0</v>
      </c>
      <c r="J24" s="70">
        <v>0</v>
      </c>
      <c r="K24" s="70">
        <v>0</v>
      </c>
      <c r="L24" s="70">
        <v>0</v>
      </c>
    </row>
    <row r="25" spans="1:12" s="43" customFormat="1" ht="16.5" customHeight="1" x14ac:dyDescent="0.25">
      <c r="A25" s="117"/>
      <c r="B25" s="120"/>
      <c r="C25" s="120"/>
      <c r="D25" s="123"/>
      <c r="E25" s="117"/>
      <c r="F25" s="45">
        <v>2027</v>
      </c>
      <c r="G25" s="72">
        <v>0</v>
      </c>
      <c r="H25" s="45">
        <v>2027</v>
      </c>
      <c r="I25" s="70">
        <f t="shared" si="2"/>
        <v>0</v>
      </c>
      <c r="J25" s="70">
        <v>0</v>
      </c>
      <c r="K25" s="70">
        <v>0</v>
      </c>
      <c r="L25" s="70">
        <v>0</v>
      </c>
    </row>
    <row r="26" spans="1:12" s="43" customFormat="1" ht="16.5" customHeight="1" x14ac:dyDescent="0.25">
      <c r="A26" s="117"/>
      <c r="B26" s="120"/>
      <c r="C26" s="120"/>
      <c r="D26" s="123"/>
      <c r="E26" s="117"/>
      <c r="F26" s="45">
        <v>2028</v>
      </c>
      <c r="G26" s="72">
        <v>0</v>
      </c>
      <c r="H26" s="45">
        <v>2028</v>
      </c>
      <c r="I26" s="70">
        <f t="shared" si="2"/>
        <v>0</v>
      </c>
      <c r="J26" s="70">
        <v>0</v>
      </c>
      <c r="K26" s="70">
        <v>0</v>
      </c>
      <c r="L26" s="70">
        <v>0</v>
      </c>
    </row>
    <row r="27" spans="1:12" s="43" customFormat="1" ht="16.5" customHeight="1" x14ac:dyDescent="0.25">
      <c r="A27" s="117"/>
      <c r="B27" s="120"/>
      <c r="C27" s="120"/>
      <c r="D27" s="123"/>
      <c r="E27" s="117"/>
      <c r="F27" s="45">
        <v>2029</v>
      </c>
      <c r="G27" s="72">
        <v>0</v>
      </c>
      <c r="H27" s="45">
        <v>2029</v>
      </c>
      <c r="I27" s="70">
        <f t="shared" si="2"/>
        <v>0</v>
      </c>
      <c r="J27" s="70">
        <v>0</v>
      </c>
      <c r="K27" s="70">
        <v>0</v>
      </c>
      <c r="L27" s="70">
        <v>0</v>
      </c>
    </row>
    <row r="28" spans="1:12" s="43" customFormat="1" ht="16.5" customHeight="1" x14ac:dyDescent="0.25">
      <c r="A28" s="117"/>
      <c r="B28" s="120"/>
      <c r="C28" s="120"/>
      <c r="D28" s="123"/>
      <c r="E28" s="117"/>
      <c r="F28" s="45">
        <v>2030</v>
      </c>
      <c r="G28" s="72">
        <v>0</v>
      </c>
      <c r="H28" s="45">
        <v>2030</v>
      </c>
      <c r="I28" s="70">
        <f t="shared" si="2"/>
        <v>0</v>
      </c>
      <c r="J28" s="70">
        <v>0</v>
      </c>
      <c r="K28" s="70">
        <v>0</v>
      </c>
      <c r="L28" s="70">
        <v>0</v>
      </c>
    </row>
    <row r="29" spans="1:12" s="43" customFormat="1" x14ac:dyDescent="0.25">
      <c r="A29" s="118"/>
      <c r="B29" s="121"/>
      <c r="C29" s="121"/>
      <c r="D29" s="124"/>
      <c r="E29" s="118"/>
      <c r="F29" s="46"/>
      <c r="G29" s="70"/>
      <c r="H29" s="46" t="s">
        <v>139</v>
      </c>
      <c r="I29" s="70">
        <f>J29+K29+L29</f>
        <v>25125</v>
      </c>
      <c r="J29" s="70">
        <f>SUM(J23:J28)</f>
        <v>0</v>
      </c>
      <c r="K29" s="70">
        <f>SUM(K23:K28)</f>
        <v>25000</v>
      </c>
      <c r="L29" s="70">
        <f>SUM(L23:L28)</f>
        <v>125</v>
      </c>
    </row>
    <row r="30" spans="1:12" s="43" customFormat="1" x14ac:dyDescent="0.25">
      <c r="A30" s="45"/>
      <c r="B30" s="125" t="s">
        <v>299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7"/>
    </row>
    <row r="31" spans="1:12" s="43" customFormat="1" ht="27.75" customHeight="1" x14ac:dyDescent="0.25">
      <c r="A31" s="116" t="s">
        <v>38</v>
      </c>
      <c r="B31" s="119" t="s">
        <v>284</v>
      </c>
      <c r="C31" s="119" t="s">
        <v>137</v>
      </c>
      <c r="D31" s="122" t="s">
        <v>275</v>
      </c>
      <c r="E31" s="116" t="s">
        <v>100</v>
      </c>
      <c r="F31" s="45">
        <v>2025</v>
      </c>
      <c r="G31" s="74">
        <v>0</v>
      </c>
      <c r="H31" s="45">
        <v>2025</v>
      </c>
      <c r="I31" s="70">
        <f>J31+K31+L31</f>
        <v>0</v>
      </c>
      <c r="J31" s="70">
        <f>'Приложение 3'!G47</f>
        <v>0</v>
      </c>
      <c r="K31" s="70">
        <f>'Приложение 3'!F47</f>
        <v>0</v>
      </c>
      <c r="L31" s="70">
        <f>'Приложение 3'!E47</f>
        <v>0</v>
      </c>
    </row>
    <row r="32" spans="1:12" s="43" customFormat="1" ht="27.75" customHeight="1" x14ac:dyDescent="0.25">
      <c r="A32" s="117"/>
      <c r="B32" s="120"/>
      <c r="C32" s="120"/>
      <c r="D32" s="123"/>
      <c r="E32" s="117"/>
      <c r="F32" s="45">
        <v>2026</v>
      </c>
      <c r="G32" s="45">
        <v>1</v>
      </c>
      <c r="H32" s="45">
        <v>2026</v>
      </c>
      <c r="I32" s="70">
        <f t="shared" ref="I32:I36" si="3">J32+K32+L32</f>
        <v>208121.9</v>
      </c>
      <c r="J32" s="70">
        <f>'Приложение 3'!G48</f>
        <v>0</v>
      </c>
      <c r="K32" s="70">
        <f>'Приложение 3'!F48</f>
        <v>205000</v>
      </c>
      <c r="L32" s="70">
        <f>'Приложение 3'!E48</f>
        <v>3121.9</v>
      </c>
    </row>
    <row r="33" spans="1:13" s="43" customFormat="1" ht="27.75" customHeight="1" x14ac:dyDescent="0.25">
      <c r="A33" s="117"/>
      <c r="B33" s="120"/>
      <c r="C33" s="120"/>
      <c r="D33" s="123"/>
      <c r="E33" s="117"/>
      <c r="F33" s="45">
        <v>2027</v>
      </c>
      <c r="G33" s="45">
        <v>0</v>
      </c>
      <c r="H33" s="45">
        <v>2027</v>
      </c>
      <c r="I33" s="70">
        <f t="shared" si="3"/>
        <v>0</v>
      </c>
      <c r="J33" s="70">
        <f>'Приложение 3'!G49</f>
        <v>0</v>
      </c>
      <c r="K33" s="70">
        <f>'Приложение 3'!F49</f>
        <v>0</v>
      </c>
      <c r="L33" s="70">
        <f>'Приложение 3'!E49</f>
        <v>0</v>
      </c>
    </row>
    <row r="34" spans="1:13" s="43" customFormat="1" ht="27.75" customHeight="1" x14ac:dyDescent="0.25">
      <c r="A34" s="117"/>
      <c r="B34" s="120"/>
      <c r="C34" s="120"/>
      <c r="D34" s="123"/>
      <c r="E34" s="117"/>
      <c r="F34" s="45">
        <v>2028</v>
      </c>
      <c r="G34" s="45">
        <v>0</v>
      </c>
      <c r="H34" s="45">
        <v>2028</v>
      </c>
      <c r="I34" s="70">
        <f t="shared" si="3"/>
        <v>0</v>
      </c>
      <c r="J34" s="70">
        <f>'Приложение 3'!G50</f>
        <v>0</v>
      </c>
      <c r="K34" s="70">
        <f>'Приложение 3'!F50</f>
        <v>0</v>
      </c>
      <c r="L34" s="70">
        <f>'Приложение 3'!E50</f>
        <v>0</v>
      </c>
    </row>
    <row r="35" spans="1:13" s="43" customFormat="1" ht="27.75" customHeight="1" x14ac:dyDescent="0.25">
      <c r="A35" s="117"/>
      <c r="B35" s="120"/>
      <c r="C35" s="120"/>
      <c r="D35" s="123"/>
      <c r="E35" s="117"/>
      <c r="F35" s="45">
        <v>2029</v>
      </c>
      <c r="G35" s="45">
        <v>0</v>
      </c>
      <c r="H35" s="45">
        <v>2029</v>
      </c>
      <c r="I35" s="70">
        <f t="shared" si="3"/>
        <v>0</v>
      </c>
      <c r="J35" s="70">
        <f>'Приложение 3'!G51</f>
        <v>0</v>
      </c>
      <c r="K35" s="70">
        <f>'Приложение 3'!F51</f>
        <v>0</v>
      </c>
      <c r="L35" s="70">
        <f>'Приложение 3'!E51</f>
        <v>0</v>
      </c>
    </row>
    <row r="36" spans="1:13" s="43" customFormat="1" ht="27.75" customHeight="1" x14ac:dyDescent="0.25">
      <c r="A36" s="117"/>
      <c r="B36" s="120"/>
      <c r="C36" s="120"/>
      <c r="D36" s="123"/>
      <c r="E36" s="117"/>
      <c r="F36" s="45">
        <v>2030</v>
      </c>
      <c r="G36" s="45">
        <v>0</v>
      </c>
      <c r="H36" s="45">
        <v>2030</v>
      </c>
      <c r="I36" s="70">
        <f t="shared" si="3"/>
        <v>0</v>
      </c>
      <c r="J36" s="70">
        <f>'Приложение 3'!G52</f>
        <v>0</v>
      </c>
      <c r="K36" s="70">
        <f>'Приложение 3'!F52</f>
        <v>0</v>
      </c>
      <c r="L36" s="70">
        <f>'Приложение 3'!E52</f>
        <v>0</v>
      </c>
    </row>
    <row r="37" spans="1:13" s="43" customFormat="1" ht="27.75" customHeight="1" x14ac:dyDescent="0.25">
      <c r="A37" s="118"/>
      <c r="B37" s="121"/>
      <c r="C37" s="121"/>
      <c r="D37" s="124"/>
      <c r="E37" s="118"/>
      <c r="F37" s="46"/>
      <c r="G37" s="45"/>
      <c r="H37" s="46" t="s">
        <v>139</v>
      </c>
      <c r="I37" s="70">
        <f>J37+K37+L37</f>
        <v>208121.9</v>
      </c>
      <c r="J37" s="70">
        <f>SUM(J31:J36)</f>
        <v>0</v>
      </c>
      <c r="K37" s="70">
        <f>SUM(K31:K36)</f>
        <v>205000</v>
      </c>
      <c r="L37" s="70">
        <f>SUM(L31:L36)</f>
        <v>3121.9</v>
      </c>
    </row>
    <row r="38" spans="1:13" s="43" customFormat="1" x14ac:dyDescent="0.25">
      <c r="A38" s="45"/>
      <c r="B38" s="125" t="s">
        <v>300</v>
      </c>
      <c r="C38" s="126"/>
      <c r="D38" s="126"/>
      <c r="E38" s="126"/>
      <c r="F38" s="126"/>
      <c r="G38" s="126"/>
      <c r="H38" s="126"/>
      <c r="I38" s="126"/>
      <c r="J38" s="126"/>
      <c r="K38" s="126"/>
      <c r="L38" s="127"/>
    </row>
    <row r="39" spans="1:13" s="43" customFormat="1" ht="17.25" customHeight="1" x14ac:dyDescent="0.25">
      <c r="A39" s="116" t="s">
        <v>38</v>
      </c>
      <c r="B39" s="119" t="s">
        <v>306</v>
      </c>
      <c r="C39" s="119" t="s">
        <v>137</v>
      </c>
      <c r="D39" s="122" t="s">
        <v>305</v>
      </c>
      <c r="E39" s="116" t="s">
        <v>93</v>
      </c>
      <c r="F39" s="45">
        <v>2025</v>
      </c>
      <c r="G39" s="180">
        <v>0</v>
      </c>
      <c r="H39" s="45">
        <v>2025</v>
      </c>
      <c r="I39" s="70">
        <f>J39+K39+L39</f>
        <v>0</v>
      </c>
      <c r="J39" s="70">
        <v>0</v>
      </c>
      <c r="K39" s="70">
        <v>0</v>
      </c>
      <c r="L39" s="70">
        <v>0</v>
      </c>
    </row>
    <row r="40" spans="1:13" s="43" customFormat="1" ht="16.5" customHeight="1" x14ac:dyDescent="0.25">
      <c r="A40" s="117"/>
      <c r="B40" s="120"/>
      <c r="C40" s="120"/>
      <c r="D40" s="123"/>
      <c r="E40" s="117"/>
      <c r="F40" s="45">
        <v>2026</v>
      </c>
      <c r="G40" s="72">
        <v>0</v>
      </c>
      <c r="H40" s="45">
        <v>2026</v>
      </c>
      <c r="I40" s="70">
        <f t="shared" ref="I40:I44" si="4">J40+K40+L40</f>
        <v>0</v>
      </c>
      <c r="J40" s="70">
        <v>0</v>
      </c>
      <c r="K40" s="70">
        <v>0</v>
      </c>
      <c r="L40" s="70">
        <v>0</v>
      </c>
    </row>
    <row r="41" spans="1:13" s="43" customFormat="1" ht="16.5" customHeight="1" x14ac:dyDescent="0.25">
      <c r="A41" s="117"/>
      <c r="B41" s="120"/>
      <c r="C41" s="120"/>
      <c r="D41" s="123"/>
      <c r="E41" s="117"/>
      <c r="F41" s="45">
        <v>2027</v>
      </c>
      <c r="G41" s="72">
        <v>0</v>
      </c>
      <c r="H41" s="45">
        <v>2027</v>
      </c>
      <c r="I41" s="70">
        <f t="shared" si="4"/>
        <v>0</v>
      </c>
      <c r="J41" s="70">
        <v>0</v>
      </c>
      <c r="K41" s="70">
        <v>0</v>
      </c>
      <c r="L41" s="70">
        <v>0</v>
      </c>
    </row>
    <row r="42" spans="1:13" s="43" customFormat="1" ht="16.5" customHeight="1" x14ac:dyDescent="0.25">
      <c r="A42" s="117"/>
      <c r="B42" s="120"/>
      <c r="C42" s="120"/>
      <c r="D42" s="123"/>
      <c r="E42" s="117"/>
      <c r="F42" s="45">
        <v>2028</v>
      </c>
      <c r="G42" s="72">
        <v>0</v>
      </c>
      <c r="H42" s="45">
        <v>2028</v>
      </c>
      <c r="I42" s="70">
        <f>J50+K50+L50</f>
        <v>62</v>
      </c>
      <c r="J42" s="70">
        <f>'Приложение 3'!G65</f>
        <v>0</v>
      </c>
      <c r="K42" s="70">
        <f>'Приложение 3'!F65</f>
        <v>0</v>
      </c>
      <c r="L42" s="70">
        <f>'Приложение 3'!E65</f>
        <v>110</v>
      </c>
    </row>
    <row r="43" spans="1:13" s="43" customFormat="1" ht="16.5" customHeight="1" x14ac:dyDescent="0.25">
      <c r="A43" s="117"/>
      <c r="B43" s="120"/>
      <c r="C43" s="120"/>
      <c r="D43" s="123"/>
      <c r="E43" s="117"/>
      <c r="F43" s="45">
        <v>2029</v>
      </c>
      <c r="G43" s="45">
        <v>0.995</v>
      </c>
      <c r="H43" s="45">
        <v>2029</v>
      </c>
      <c r="I43" s="70">
        <f t="shared" si="4"/>
        <v>0</v>
      </c>
      <c r="J43" s="70">
        <f>'Приложение 3'!G66</f>
        <v>0</v>
      </c>
      <c r="K43" s="70">
        <f>'Приложение 3'!F66</f>
        <v>0</v>
      </c>
      <c r="L43" s="70">
        <v>0</v>
      </c>
    </row>
    <row r="44" spans="1:13" s="43" customFormat="1" ht="16.5" customHeight="1" x14ac:dyDescent="0.25">
      <c r="A44" s="117"/>
      <c r="B44" s="120"/>
      <c r="C44" s="120"/>
      <c r="D44" s="123"/>
      <c r="E44" s="117"/>
      <c r="F44" s="45">
        <v>2030</v>
      </c>
      <c r="G44" s="72">
        <v>0</v>
      </c>
      <c r="H44" s="45">
        <v>2030</v>
      </c>
      <c r="I44" s="70">
        <f t="shared" si="4"/>
        <v>0</v>
      </c>
      <c r="J44" s="70">
        <f>'Приложение 3'!G67</f>
        <v>0</v>
      </c>
      <c r="K44" s="70">
        <f>'Приложение 3'!F67</f>
        <v>0</v>
      </c>
      <c r="L44" s="70">
        <f>'Приложение 3'!E67</f>
        <v>0</v>
      </c>
    </row>
    <row r="45" spans="1:13" s="43" customFormat="1" x14ac:dyDescent="0.25">
      <c r="A45" s="118"/>
      <c r="B45" s="121"/>
      <c r="C45" s="121"/>
      <c r="D45" s="124"/>
      <c r="E45" s="118"/>
      <c r="F45" s="46"/>
      <c r="G45" s="45"/>
      <c r="H45" s="46" t="s">
        <v>139</v>
      </c>
      <c r="I45" s="70">
        <f>J45+K45+L45</f>
        <v>110</v>
      </c>
      <c r="J45" s="70">
        <f>SUM(J39:J44)</f>
        <v>0</v>
      </c>
      <c r="K45" s="70">
        <f>SUM(K39:K44)</f>
        <v>0</v>
      </c>
      <c r="L45" s="70">
        <f>SUM(L39:L44)</f>
        <v>110</v>
      </c>
    </row>
    <row r="46" spans="1:13" s="62" customFormat="1" ht="17.25" customHeight="1" x14ac:dyDescent="0.25">
      <c r="A46" s="116" t="s">
        <v>44</v>
      </c>
      <c r="B46" s="119" t="s">
        <v>161</v>
      </c>
      <c r="C46" s="119" t="s">
        <v>137</v>
      </c>
      <c r="D46" s="122" t="s">
        <v>168</v>
      </c>
      <c r="E46" s="116" t="s">
        <v>96</v>
      </c>
      <c r="F46" s="63">
        <v>2025</v>
      </c>
      <c r="G46" s="73">
        <v>0</v>
      </c>
      <c r="H46" s="45">
        <v>2025</v>
      </c>
      <c r="I46" s="70">
        <f>J46+K46+L46</f>
        <v>0</v>
      </c>
      <c r="J46" s="70">
        <v>0</v>
      </c>
      <c r="K46" s="70">
        <v>0</v>
      </c>
      <c r="L46" s="70">
        <v>0</v>
      </c>
      <c r="M46" s="43"/>
    </row>
    <row r="47" spans="1:13" s="43" customFormat="1" ht="16.5" customHeight="1" x14ac:dyDescent="0.25">
      <c r="A47" s="117"/>
      <c r="B47" s="120"/>
      <c r="C47" s="120"/>
      <c r="D47" s="123"/>
      <c r="E47" s="117"/>
      <c r="F47" s="45">
        <v>2026</v>
      </c>
      <c r="G47" s="45">
        <v>0</v>
      </c>
      <c r="H47" s="45">
        <v>2026</v>
      </c>
      <c r="I47" s="70">
        <f t="shared" ref="I47:I51" si="5">J47+K47+L47</f>
        <v>0</v>
      </c>
      <c r="J47" s="70">
        <v>0</v>
      </c>
      <c r="K47" s="70">
        <v>0</v>
      </c>
      <c r="L47" s="70">
        <v>0</v>
      </c>
    </row>
    <row r="48" spans="1:13" s="43" customFormat="1" ht="16.5" customHeight="1" x14ac:dyDescent="0.25">
      <c r="A48" s="117"/>
      <c r="B48" s="120"/>
      <c r="C48" s="120"/>
      <c r="D48" s="123"/>
      <c r="E48" s="117"/>
      <c r="F48" s="45">
        <v>2027</v>
      </c>
      <c r="G48" s="45">
        <v>0</v>
      </c>
      <c r="H48" s="45">
        <v>2027</v>
      </c>
      <c r="I48" s="70">
        <f t="shared" si="5"/>
        <v>0</v>
      </c>
      <c r="J48" s="70">
        <v>0</v>
      </c>
      <c r="K48" s="70">
        <v>0</v>
      </c>
      <c r="L48" s="70">
        <v>0</v>
      </c>
    </row>
    <row r="49" spans="1:15" s="43" customFormat="1" ht="16.5" customHeight="1" x14ac:dyDescent="0.25">
      <c r="A49" s="117"/>
      <c r="B49" s="120"/>
      <c r="C49" s="120"/>
      <c r="D49" s="123"/>
      <c r="E49" s="117"/>
      <c r="F49" s="45">
        <v>2028</v>
      </c>
      <c r="G49" s="74">
        <v>7</v>
      </c>
      <c r="H49" s="45">
        <v>2028</v>
      </c>
      <c r="I49" s="70">
        <f>J42+K42+L42</f>
        <v>110</v>
      </c>
      <c r="J49" s="70">
        <v>0</v>
      </c>
      <c r="K49" s="70">
        <v>0</v>
      </c>
      <c r="L49" s="70">
        <v>0</v>
      </c>
    </row>
    <row r="50" spans="1:15" s="43" customFormat="1" ht="16.5" customHeight="1" x14ac:dyDescent="0.25">
      <c r="A50" s="117"/>
      <c r="B50" s="120"/>
      <c r="C50" s="120"/>
      <c r="D50" s="123"/>
      <c r="E50" s="117"/>
      <c r="F50" s="45">
        <v>2029</v>
      </c>
      <c r="G50" s="45">
        <v>0</v>
      </c>
      <c r="H50" s="45">
        <v>2029</v>
      </c>
      <c r="I50" s="70">
        <v>0</v>
      </c>
      <c r="J50" s="70">
        <f>'Приложение 3'!G66</f>
        <v>0</v>
      </c>
      <c r="K50" s="70">
        <f>'Приложение 3'!F66</f>
        <v>0</v>
      </c>
      <c r="L50" s="70">
        <f>'Приложение 3'!E66</f>
        <v>62</v>
      </c>
    </row>
    <row r="51" spans="1:15" s="43" customFormat="1" ht="16.5" customHeight="1" x14ac:dyDescent="0.25">
      <c r="A51" s="117"/>
      <c r="B51" s="120"/>
      <c r="C51" s="120"/>
      <c r="D51" s="123"/>
      <c r="E51" s="117"/>
      <c r="F51" s="45">
        <v>2030</v>
      </c>
      <c r="G51" s="45">
        <v>0</v>
      </c>
      <c r="H51" s="45">
        <v>2030</v>
      </c>
      <c r="I51" s="70">
        <f t="shared" si="5"/>
        <v>0</v>
      </c>
      <c r="J51" s="70">
        <v>0</v>
      </c>
      <c r="K51" s="70">
        <v>0</v>
      </c>
      <c r="L51" s="70">
        <v>0</v>
      </c>
    </row>
    <row r="52" spans="1:15" s="43" customFormat="1" x14ac:dyDescent="0.25">
      <c r="A52" s="118"/>
      <c r="B52" s="121"/>
      <c r="C52" s="121"/>
      <c r="D52" s="124"/>
      <c r="E52" s="118"/>
      <c r="F52" s="46"/>
      <c r="G52" s="45"/>
      <c r="H52" s="46" t="s">
        <v>139</v>
      </c>
      <c r="I52" s="70">
        <f>J52+K52+L52</f>
        <v>62</v>
      </c>
      <c r="J52" s="70">
        <f>SUM(J46:J51)</f>
        <v>0</v>
      </c>
      <c r="K52" s="70">
        <f>SUM(K46:K51)</f>
        <v>0</v>
      </c>
      <c r="L52" s="70">
        <f>SUM(L46:L51)</f>
        <v>62</v>
      </c>
    </row>
    <row r="53" spans="1:15" s="43" customFormat="1" x14ac:dyDescent="0.25">
      <c r="A53" s="45"/>
      <c r="B53" s="129" t="s">
        <v>290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N53" s="43">
        <f>0.004*61</f>
        <v>0.24399999999999999</v>
      </c>
      <c r="O53" s="43">
        <f>N53/3.5*100</f>
        <v>6.9714285714285715</v>
      </c>
    </row>
    <row r="54" spans="1:15" s="43" customFormat="1" ht="17.25" customHeight="1" x14ac:dyDescent="0.25">
      <c r="A54" s="116" t="s">
        <v>40</v>
      </c>
      <c r="B54" s="119" t="s">
        <v>141</v>
      </c>
      <c r="C54" s="119" t="s">
        <v>137</v>
      </c>
      <c r="D54" s="122" t="s">
        <v>143</v>
      </c>
      <c r="E54" s="116" t="s">
        <v>96</v>
      </c>
      <c r="F54" s="45">
        <v>2025</v>
      </c>
      <c r="G54" s="45">
        <v>100</v>
      </c>
      <c r="H54" s="45">
        <v>2025</v>
      </c>
      <c r="I54" s="70">
        <f>J54+K54+L54</f>
        <v>12005.7</v>
      </c>
      <c r="J54" s="70">
        <f>'Приложение 3'!G85</f>
        <v>0</v>
      </c>
      <c r="K54" s="70">
        <f>'Приложение 3'!F85</f>
        <v>0</v>
      </c>
      <c r="L54" s="70">
        <f>'Приложение 3'!E85</f>
        <v>12005.7</v>
      </c>
    </row>
    <row r="55" spans="1:15" s="43" customFormat="1" ht="16.5" customHeight="1" x14ac:dyDescent="0.25">
      <c r="A55" s="117"/>
      <c r="B55" s="120"/>
      <c r="C55" s="120"/>
      <c r="D55" s="123"/>
      <c r="E55" s="117"/>
      <c r="F55" s="45">
        <v>2026</v>
      </c>
      <c r="G55" s="45">
        <v>100</v>
      </c>
      <c r="H55" s="45">
        <v>2026</v>
      </c>
      <c r="I55" s="70">
        <f t="shared" ref="I55:I59" si="6">J55+K55+L55</f>
        <v>12005.7</v>
      </c>
      <c r="J55" s="70">
        <f>'Приложение 3'!G86</f>
        <v>0</v>
      </c>
      <c r="K55" s="70">
        <f>'Приложение 3'!F86</f>
        <v>0</v>
      </c>
      <c r="L55" s="70">
        <f>'Приложение 3'!E86</f>
        <v>12005.7</v>
      </c>
    </row>
    <row r="56" spans="1:15" s="43" customFormat="1" ht="16.5" customHeight="1" x14ac:dyDescent="0.25">
      <c r="A56" s="117"/>
      <c r="B56" s="120"/>
      <c r="C56" s="120"/>
      <c r="D56" s="123"/>
      <c r="E56" s="117"/>
      <c r="F56" s="45">
        <v>2027</v>
      </c>
      <c r="G56" s="45">
        <v>100</v>
      </c>
      <c r="H56" s="45">
        <v>2027</v>
      </c>
      <c r="I56" s="70">
        <f t="shared" si="6"/>
        <v>12005.7</v>
      </c>
      <c r="J56" s="70">
        <f>'Приложение 3'!G87</f>
        <v>0</v>
      </c>
      <c r="K56" s="70">
        <f>'Приложение 3'!F87</f>
        <v>0</v>
      </c>
      <c r="L56" s="70">
        <f>'Приложение 3'!E87</f>
        <v>12005.7</v>
      </c>
    </row>
    <row r="57" spans="1:15" s="43" customFormat="1" ht="16.5" customHeight="1" x14ac:dyDescent="0.25">
      <c r="A57" s="117"/>
      <c r="B57" s="120"/>
      <c r="C57" s="120"/>
      <c r="D57" s="123"/>
      <c r="E57" s="117"/>
      <c r="F57" s="45">
        <v>2028</v>
      </c>
      <c r="G57" s="45">
        <v>100</v>
      </c>
      <c r="H57" s="45">
        <v>2028</v>
      </c>
      <c r="I57" s="70">
        <f t="shared" si="6"/>
        <v>12005.7</v>
      </c>
      <c r="J57" s="70">
        <f>'Приложение 3'!G88</f>
        <v>0</v>
      </c>
      <c r="K57" s="70">
        <f>'Приложение 3'!F88</f>
        <v>0</v>
      </c>
      <c r="L57" s="70">
        <f>'Приложение 3'!E88</f>
        <v>12005.7</v>
      </c>
    </row>
    <row r="58" spans="1:15" s="43" customFormat="1" ht="16.5" customHeight="1" x14ac:dyDescent="0.25">
      <c r="A58" s="117"/>
      <c r="B58" s="120"/>
      <c r="C58" s="120"/>
      <c r="D58" s="123"/>
      <c r="E58" s="117"/>
      <c r="F58" s="45">
        <v>2029</v>
      </c>
      <c r="G58" s="45">
        <v>100</v>
      </c>
      <c r="H58" s="45">
        <v>2029</v>
      </c>
      <c r="I58" s="70">
        <f t="shared" si="6"/>
        <v>12005.7</v>
      </c>
      <c r="J58" s="70">
        <f>'Приложение 3'!G89</f>
        <v>0</v>
      </c>
      <c r="K58" s="70">
        <f>'Приложение 3'!F89</f>
        <v>0</v>
      </c>
      <c r="L58" s="70">
        <f>'Приложение 3'!E89</f>
        <v>12005.7</v>
      </c>
    </row>
    <row r="59" spans="1:15" s="43" customFormat="1" ht="16.5" customHeight="1" x14ac:dyDescent="0.25">
      <c r="A59" s="117"/>
      <c r="B59" s="120"/>
      <c r="C59" s="120"/>
      <c r="D59" s="123"/>
      <c r="E59" s="117"/>
      <c r="F59" s="45">
        <v>2030</v>
      </c>
      <c r="G59" s="45">
        <v>100</v>
      </c>
      <c r="H59" s="45">
        <v>2030</v>
      </c>
      <c r="I59" s="70">
        <f t="shared" si="6"/>
        <v>12005.7</v>
      </c>
      <c r="J59" s="70">
        <f>'Приложение 3'!G90</f>
        <v>0</v>
      </c>
      <c r="K59" s="70">
        <f>'Приложение 3'!F90</f>
        <v>0</v>
      </c>
      <c r="L59" s="70">
        <f>'Приложение 3'!E90</f>
        <v>12005.7</v>
      </c>
    </row>
    <row r="60" spans="1:15" s="43" customFormat="1" x14ac:dyDescent="0.25">
      <c r="A60" s="118"/>
      <c r="B60" s="121"/>
      <c r="C60" s="121"/>
      <c r="D60" s="124"/>
      <c r="E60" s="118"/>
      <c r="F60" s="46"/>
      <c r="G60" s="45">
        <v>100</v>
      </c>
      <c r="H60" s="46" t="s">
        <v>139</v>
      </c>
      <c r="I60" s="70">
        <f>J60+K60+L60</f>
        <v>72034.2</v>
      </c>
      <c r="J60" s="70">
        <f>SUM(J54:J59)</f>
        <v>0</v>
      </c>
      <c r="K60" s="70">
        <f>SUM(K54:K59)</f>
        <v>0</v>
      </c>
      <c r="L60" s="70">
        <f>SUM(L54:L59)</f>
        <v>72034.2</v>
      </c>
    </row>
    <row r="61" spans="1:15" s="43" customFormat="1" ht="17.25" customHeight="1" x14ac:dyDescent="0.25">
      <c r="A61" s="116" t="s">
        <v>101</v>
      </c>
      <c r="B61" s="119" t="s">
        <v>285</v>
      </c>
      <c r="C61" s="119" t="s">
        <v>137</v>
      </c>
      <c r="D61" s="122" t="s">
        <v>142</v>
      </c>
      <c r="E61" s="116" t="s">
        <v>167</v>
      </c>
      <c r="F61" s="45">
        <v>2025</v>
      </c>
      <c r="G61" s="45">
        <v>6500</v>
      </c>
      <c r="H61" s="45">
        <v>2025</v>
      </c>
      <c r="I61" s="70">
        <f>J61+K61+L61</f>
        <v>1500</v>
      </c>
      <c r="J61" s="70">
        <f>'Приложение 3'!G92</f>
        <v>0</v>
      </c>
      <c r="K61" s="70">
        <f>'Приложение 3'!F92</f>
        <v>0</v>
      </c>
      <c r="L61" s="70">
        <f>'Приложение 3'!E92</f>
        <v>1500</v>
      </c>
    </row>
    <row r="62" spans="1:15" s="43" customFormat="1" ht="16.5" customHeight="1" x14ac:dyDescent="0.25">
      <c r="A62" s="117"/>
      <c r="B62" s="120"/>
      <c r="C62" s="120"/>
      <c r="D62" s="123"/>
      <c r="E62" s="117"/>
      <c r="F62" s="45">
        <v>2026</v>
      </c>
      <c r="G62" s="45">
        <v>6500</v>
      </c>
      <c r="H62" s="45">
        <v>2026</v>
      </c>
      <c r="I62" s="70">
        <f t="shared" ref="I62:I66" si="7">J62+K62+L62</f>
        <v>4000</v>
      </c>
      <c r="J62" s="70">
        <f>'Приложение 3'!G93</f>
        <v>0</v>
      </c>
      <c r="K62" s="70">
        <f>'Приложение 3'!F93</f>
        <v>0</v>
      </c>
      <c r="L62" s="70">
        <f>'Приложение 3'!E93</f>
        <v>4000</v>
      </c>
    </row>
    <row r="63" spans="1:15" s="43" customFormat="1" ht="16.5" customHeight="1" x14ac:dyDescent="0.25">
      <c r="A63" s="117"/>
      <c r="B63" s="120"/>
      <c r="C63" s="120"/>
      <c r="D63" s="123"/>
      <c r="E63" s="117"/>
      <c r="F63" s="45">
        <v>2027</v>
      </c>
      <c r="G63" s="45">
        <v>6500</v>
      </c>
      <c r="H63" s="45">
        <v>2027</v>
      </c>
      <c r="I63" s="70">
        <f t="shared" si="7"/>
        <v>4000</v>
      </c>
      <c r="J63" s="70">
        <f>'Приложение 3'!G94</f>
        <v>0</v>
      </c>
      <c r="K63" s="70">
        <f>'Приложение 3'!F94</f>
        <v>0</v>
      </c>
      <c r="L63" s="70">
        <f>'Приложение 3'!E94</f>
        <v>4000</v>
      </c>
    </row>
    <row r="64" spans="1:15" s="43" customFormat="1" ht="16.5" customHeight="1" x14ac:dyDescent="0.25">
      <c r="A64" s="117"/>
      <c r="B64" s="120"/>
      <c r="C64" s="120"/>
      <c r="D64" s="123"/>
      <c r="E64" s="117"/>
      <c r="F64" s="45">
        <v>2028</v>
      </c>
      <c r="G64" s="45">
        <v>6500</v>
      </c>
      <c r="H64" s="45">
        <v>2028</v>
      </c>
      <c r="I64" s="70">
        <f t="shared" si="7"/>
        <v>4000</v>
      </c>
      <c r="J64" s="70">
        <f>'Приложение 3'!G95</f>
        <v>0</v>
      </c>
      <c r="K64" s="70">
        <f>'Приложение 3'!F95</f>
        <v>0</v>
      </c>
      <c r="L64" s="70">
        <f>'Приложение 3'!E95</f>
        <v>4000</v>
      </c>
    </row>
    <row r="65" spans="1:12" s="43" customFormat="1" ht="16.5" customHeight="1" x14ac:dyDescent="0.25">
      <c r="A65" s="117"/>
      <c r="B65" s="120"/>
      <c r="C65" s="120"/>
      <c r="D65" s="123"/>
      <c r="E65" s="117"/>
      <c r="F65" s="45">
        <v>2029</v>
      </c>
      <c r="G65" s="45">
        <v>6500</v>
      </c>
      <c r="H65" s="45">
        <v>2029</v>
      </c>
      <c r="I65" s="70">
        <f t="shared" si="7"/>
        <v>4000</v>
      </c>
      <c r="J65" s="70">
        <f>'Приложение 3'!G96</f>
        <v>0</v>
      </c>
      <c r="K65" s="70">
        <f>'Приложение 3'!F96</f>
        <v>0</v>
      </c>
      <c r="L65" s="70">
        <f>'Приложение 3'!E96</f>
        <v>4000</v>
      </c>
    </row>
    <row r="66" spans="1:12" s="43" customFormat="1" ht="16.5" customHeight="1" x14ac:dyDescent="0.25">
      <c r="A66" s="117"/>
      <c r="B66" s="120"/>
      <c r="C66" s="120"/>
      <c r="D66" s="123"/>
      <c r="E66" s="117"/>
      <c r="F66" s="45">
        <v>2030</v>
      </c>
      <c r="G66" s="45">
        <v>6500</v>
      </c>
      <c r="H66" s="45">
        <v>2030</v>
      </c>
      <c r="I66" s="70">
        <f t="shared" si="7"/>
        <v>4000</v>
      </c>
      <c r="J66" s="70">
        <f>'Приложение 3'!G97</f>
        <v>0</v>
      </c>
      <c r="K66" s="70">
        <f>'Приложение 3'!F97</f>
        <v>0</v>
      </c>
      <c r="L66" s="70">
        <f>'Приложение 3'!E97</f>
        <v>4000</v>
      </c>
    </row>
    <row r="67" spans="1:12" s="43" customFormat="1" x14ac:dyDescent="0.25">
      <c r="A67" s="118"/>
      <c r="B67" s="121"/>
      <c r="C67" s="121"/>
      <c r="D67" s="124"/>
      <c r="E67" s="118"/>
      <c r="F67" s="46"/>
      <c r="G67" s="45"/>
      <c r="H67" s="46" t="s">
        <v>139</v>
      </c>
      <c r="I67" s="70">
        <f>J67+K67+L67</f>
        <v>21500</v>
      </c>
      <c r="J67" s="70">
        <f>SUM(J61:J66)</f>
        <v>0</v>
      </c>
      <c r="K67" s="70">
        <f>SUM(K61:K66)</f>
        <v>0</v>
      </c>
      <c r="L67" s="70">
        <f>SUM(L61:L66)</f>
        <v>21500</v>
      </c>
    </row>
    <row r="68" spans="1:12" s="43" customFormat="1" ht="15" customHeight="1" x14ac:dyDescent="0.25">
      <c r="A68" s="45"/>
      <c r="B68" s="125" t="s">
        <v>291</v>
      </c>
      <c r="C68" s="126"/>
      <c r="D68" s="126"/>
      <c r="E68" s="126"/>
      <c r="F68" s="126"/>
      <c r="G68" s="126"/>
      <c r="H68" s="126"/>
      <c r="I68" s="126"/>
      <c r="J68" s="126"/>
      <c r="K68" s="126"/>
      <c r="L68" s="127"/>
    </row>
    <row r="69" spans="1:12" s="43" customFormat="1" ht="17.25" customHeight="1" x14ac:dyDescent="0.25">
      <c r="A69" s="116" t="s">
        <v>49</v>
      </c>
      <c r="B69" s="119" t="s">
        <v>286</v>
      </c>
      <c r="C69" s="119" t="s">
        <v>137</v>
      </c>
      <c r="D69" s="122" t="s">
        <v>144</v>
      </c>
      <c r="E69" s="116" t="s">
        <v>167</v>
      </c>
      <c r="F69" s="45">
        <v>2025</v>
      </c>
      <c r="G69" s="45">
        <v>0</v>
      </c>
      <c r="H69" s="45">
        <v>2025</v>
      </c>
      <c r="I69" s="70">
        <f>J69+K69+L69</f>
        <v>0</v>
      </c>
      <c r="J69" s="70">
        <f>'Приложение 3'!G107</f>
        <v>0</v>
      </c>
      <c r="K69" s="70">
        <f>'Приложение 3'!F107</f>
        <v>0</v>
      </c>
      <c r="L69" s="70">
        <f>'Приложение 3'!E107</f>
        <v>0</v>
      </c>
    </row>
    <row r="70" spans="1:12" s="43" customFormat="1" ht="16.5" customHeight="1" x14ac:dyDescent="0.25">
      <c r="A70" s="117"/>
      <c r="B70" s="120"/>
      <c r="C70" s="120"/>
      <c r="D70" s="123"/>
      <c r="E70" s="117"/>
      <c r="F70" s="45">
        <v>2026</v>
      </c>
      <c r="G70" s="45">
        <v>0</v>
      </c>
      <c r="H70" s="45">
        <v>2026</v>
      </c>
      <c r="I70" s="70">
        <f t="shared" ref="I70:I74" si="8">J70+K70+L70</f>
        <v>0</v>
      </c>
      <c r="J70" s="70">
        <f>'Приложение 3'!G108</f>
        <v>0</v>
      </c>
      <c r="K70" s="70">
        <f>'Приложение 3'!F108</f>
        <v>0</v>
      </c>
      <c r="L70" s="70">
        <f>'Приложение 3'!E108</f>
        <v>0</v>
      </c>
    </row>
    <row r="71" spans="1:12" s="43" customFormat="1" ht="16.5" customHeight="1" x14ac:dyDescent="0.25">
      <c r="A71" s="117"/>
      <c r="B71" s="120"/>
      <c r="C71" s="120"/>
      <c r="D71" s="123"/>
      <c r="E71" s="117"/>
      <c r="F71" s="45">
        <v>2027</v>
      </c>
      <c r="G71" s="45">
        <v>0</v>
      </c>
      <c r="H71" s="45">
        <v>2027</v>
      </c>
      <c r="I71" s="70">
        <f t="shared" si="8"/>
        <v>0</v>
      </c>
      <c r="J71" s="70">
        <f>'Приложение 3'!G109</f>
        <v>0</v>
      </c>
      <c r="K71" s="70">
        <f>'Приложение 3'!F109</f>
        <v>0</v>
      </c>
      <c r="L71" s="70">
        <f>'Приложение 3'!E109</f>
        <v>0</v>
      </c>
    </row>
    <row r="72" spans="1:12" s="43" customFormat="1" ht="16.5" customHeight="1" x14ac:dyDescent="0.25">
      <c r="A72" s="117"/>
      <c r="B72" s="120"/>
      <c r="C72" s="120"/>
      <c r="D72" s="123"/>
      <c r="E72" s="117"/>
      <c r="F72" s="45">
        <v>2028</v>
      </c>
      <c r="G72" s="45">
        <f>'Приложение 1'!H37</f>
        <v>103.4</v>
      </c>
      <c r="H72" s="45">
        <v>2028</v>
      </c>
      <c r="I72" s="70">
        <f t="shared" si="8"/>
        <v>2500</v>
      </c>
      <c r="J72" s="70">
        <f>'Приложение 3'!G110</f>
        <v>0</v>
      </c>
      <c r="K72" s="70">
        <f>'Приложение 3'!F110</f>
        <v>0</v>
      </c>
      <c r="L72" s="70">
        <f>'Приложение 3'!E110</f>
        <v>2500</v>
      </c>
    </row>
    <row r="73" spans="1:12" s="43" customFormat="1" ht="16.5" customHeight="1" x14ac:dyDescent="0.25">
      <c r="A73" s="117"/>
      <c r="B73" s="120"/>
      <c r="C73" s="120"/>
      <c r="D73" s="123"/>
      <c r="E73" s="117"/>
      <c r="F73" s="45">
        <v>2029</v>
      </c>
      <c r="G73" s="45">
        <f>'Приложение 1'!I37</f>
        <v>103.4</v>
      </c>
      <c r="H73" s="45">
        <v>2029</v>
      </c>
      <c r="I73" s="70">
        <f t="shared" si="8"/>
        <v>2500</v>
      </c>
      <c r="J73" s="70">
        <f>'Приложение 3'!G111</f>
        <v>0</v>
      </c>
      <c r="K73" s="70">
        <f>'Приложение 3'!F111</f>
        <v>0</v>
      </c>
      <c r="L73" s="70">
        <f>'Приложение 3'!E111</f>
        <v>2500</v>
      </c>
    </row>
    <row r="74" spans="1:12" s="43" customFormat="1" ht="16.5" customHeight="1" x14ac:dyDescent="0.25">
      <c r="A74" s="117"/>
      <c r="B74" s="120"/>
      <c r="C74" s="120"/>
      <c r="D74" s="123"/>
      <c r="E74" s="117"/>
      <c r="F74" s="45">
        <v>2030</v>
      </c>
      <c r="G74" s="45">
        <f>'Приложение 1'!J37</f>
        <v>103.4</v>
      </c>
      <c r="H74" s="45">
        <v>2030</v>
      </c>
      <c r="I74" s="70">
        <f t="shared" si="8"/>
        <v>2500</v>
      </c>
      <c r="J74" s="70">
        <f>'Приложение 3'!G112</f>
        <v>0</v>
      </c>
      <c r="K74" s="70">
        <f>'Приложение 3'!F112</f>
        <v>0</v>
      </c>
      <c r="L74" s="70">
        <f>'Приложение 3'!E112</f>
        <v>2500</v>
      </c>
    </row>
    <row r="75" spans="1:12" s="43" customFormat="1" x14ac:dyDescent="0.25">
      <c r="A75" s="118"/>
      <c r="B75" s="121"/>
      <c r="C75" s="121"/>
      <c r="D75" s="124"/>
      <c r="E75" s="118"/>
      <c r="F75" s="46"/>
      <c r="G75" s="45"/>
      <c r="H75" s="46" t="s">
        <v>139</v>
      </c>
      <c r="I75" s="70">
        <f>J75+K75+L75</f>
        <v>7500</v>
      </c>
      <c r="J75" s="70">
        <f>SUM(J69:J74)</f>
        <v>0</v>
      </c>
      <c r="K75" s="70">
        <f>SUM(K69:K74)</f>
        <v>0</v>
      </c>
      <c r="L75" s="70">
        <f>SUM(L69:L74)</f>
        <v>7500</v>
      </c>
    </row>
    <row r="76" spans="1:12" s="43" customFormat="1" ht="17.25" customHeight="1" x14ac:dyDescent="0.25">
      <c r="A76" s="116" t="s">
        <v>145</v>
      </c>
      <c r="B76" s="119" t="s">
        <v>283</v>
      </c>
      <c r="C76" s="119" t="s">
        <v>137</v>
      </c>
      <c r="D76" s="122" t="s">
        <v>160</v>
      </c>
      <c r="E76" s="116" t="s">
        <v>100</v>
      </c>
      <c r="F76" s="45">
        <v>2025</v>
      </c>
      <c r="G76" s="181">
        <v>0</v>
      </c>
      <c r="H76" s="45">
        <v>2025</v>
      </c>
      <c r="I76" s="70">
        <f>J76+K76+L76</f>
        <v>0</v>
      </c>
      <c r="J76" s="70">
        <f>'Приложение 3'!G114</f>
        <v>0</v>
      </c>
      <c r="K76" s="70">
        <f>'Приложение 3'!F114</f>
        <v>0</v>
      </c>
      <c r="L76" s="70">
        <f>'Приложение 3'!E114</f>
        <v>0</v>
      </c>
    </row>
    <row r="77" spans="1:12" s="43" customFormat="1" ht="16.5" customHeight="1" x14ac:dyDescent="0.25">
      <c r="A77" s="117"/>
      <c r="B77" s="120"/>
      <c r="C77" s="120"/>
      <c r="D77" s="123"/>
      <c r="E77" s="117"/>
      <c r="F77" s="45">
        <v>2026</v>
      </c>
      <c r="G77" s="181">
        <v>0</v>
      </c>
      <c r="H77" s="45">
        <v>2026</v>
      </c>
      <c r="I77" s="70">
        <f t="shared" ref="I77:I81" si="9">J77+K77+L77</f>
        <v>0</v>
      </c>
      <c r="J77" s="70">
        <f>'Приложение 3'!G115</f>
        <v>0</v>
      </c>
      <c r="K77" s="70">
        <f>'Приложение 3'!F115</f>
        <v>0</v>
      </c>
      <c r="L77" s="70">
        <f>'Приложение 3'!E115</f>
        <v>0</v>
      </c>
    </row>
    <row r="78" spans="1:12" s="43" customFormat="1" ht="16.5" customHeight="1" x14ac:dyDescent="0.25">
      <c r="A78" s="117"/>
      <c r="B78" s="120"/>
      <c r="C78" s="120"/>
      <c r="D78" s="123"/>
      <c r="E78" s="117"/>
      <c r="F78" s="45">
        <v>2027</v>
      </c>
      <c r="G78" s="181">
        <v>0</v>
      </c>
      <c r="H78" s="45">
        <v>2027</v>
      </c>
      <c r="I78" s="70">
        <f t="shared" si="9"/>
        <v>0</v>
      </c>
      <c r="J78" s="70">
        <f>'Приложение 3'!G116</f>
        <v>0</v>
      </c>
      <c r="K78" s="70">
        <f>'Приложение 3'!F116</f>
        <v>0</v>
      </c>
      <c r="L78" s="70">
        <f>'Приложение 3'!E116</f>
        <v>0</v>
      </c>
    </row>
    <row r="79" spans="1:12" s="43" customFormat="1" ht="16.5" customHeight="1" x14ac:dyDescent="0.25">
      <c r="A79" s="117"/>
      <c r="B79" s="120"/>
      <c r="C79" s="120"/>
      <c r="D79" s="123"/>
      <c r="E79" s="117"/>
      <c r="F79" s="45">
        <v>2028</v>
      </c>
      <c r="G79" s="181">
        <v>0</v>
      </c>
      <c r="H79" s="45">
        <v>2028</v>
      </c>
      <c r="I79" s="70">
        <f t="shared" si="9"/>
        <v>5000</v>
      </c>
      <c r="J79" s="70">
        <f>'Приложение 3'!G117</f>
        <v>0</v>
      </c>
      <c r="K79" s="70">
        <f>'Приложение 3'!F117</f>
        <v>0</v>
      </c>
      <c r="L79" s="70">
        <f>'Приложение 3'!E117</f>
        <v>5000</v>
      </c>
    </row>
    <row r="80" spans="1:12" s="43" customFormat="1" ht="16.5" customHeight="1" x14ac:dyDescent="0.25">
      <c r="A80" s="117"/>
      <c r="B80" s="120"/>
      <c r="C80" s="120"/>
      <c r="D80" s="123"/>
      <c r="E80" s="117"/>
      <c r="F80" s="45">
        <v>2029</v>
      </c>
      <c r="G80" s="181">
        <v>0</v>
      </c>
      <c r="H80" s="45">
        <v>2029</v>
      </c>
      <c r="I80" s="70">
        <f t="shared" si="9"/>
        <v>5000</v>
      </c>
      <c r="J80" s="70">
        <f>'Приложение 3'!G118</f>
        <v>0</v>
      </c>
      <c r="K80" s="70">
        <f>'Приложение 3'!F118</f>
        <v>0</v>
      </c>
      <c r="L80" s="70">
        <f>'Приложение 3'!E118</f>
        <v>5000</v>
      </c>
    </row>
    <row r="81" spans="1:12" s="43" customFormat="1" ht="16.5" customHeight="1" x14ac:dyDescent="0.25">
      <c r="A81" s="117"/>
      <c r="B81" s="120"/>
      <c r="C81" s="120"/>
      <c r="D81" s="123"/>
      <c r="E81" s="117"/>
      <c r="F81" s="45">
        <v>2030</v>
      </c>
      <c r="G81" s="181">
        <v>0</v>
      </c>
      <c r="H81" s="45">
        <v>2030</v>
      </c>
      <c r="I81" s="70">
        <f t="shared" si="9"/>
        <v>5000</v>
      </c>
      <c r="J81" s="70">
        <f>'Приложение 3'!G119</f>
        <v>0</v>
      </c>
      <c r="K81" s="70">
        <f>'Приложение 3'!F119</f>
        <v>0</v>
      </c>
      <c r="L81" s="70">
        <f>'Приложение 3'!E119</f>
        <v>5000</v>
      </c>
    </row>
    <row r="82" spans="1:12" s="43" customFormat="1" x14ac:dyDescent="0.25">
      <c r="A82" s="118"/>
      <c r="B82" s="121"/>
      <c r="C82" s="121"/>
      <c r="D82" s="124"/>
      <c r="E82" s="118"/>
      <c r="F82" s="46"/>
      <c r="G82" s="45"/>
      <c r="H82" s="46" t="s">
        <v>139</v>
      </c>
      <c r="I82" s="70">
        <f>J82+K82+L82</f>
        <v>15000</v>
      </c>
      <c r="J82" s="70">
        <f>SUM(J76:J81)</f>
        <v>0</v>
      </c>
      <c r="K82" s="70">
        <f>SUM(K76:K81)</f>
        <v>0</v>
      </c>
      <c r="L82" s="70">
        <f>SUM(L76:L81)</f>
        <v>15000</v>
      </c>
    </row>
    <row r="83" spans="1:12" s="43" customFormat="1" ht="15" customHeight="1" x14ac:dyDescent="0.25">
      <c r="A83" s="45"/>
      <c r="B83" s="125" t="s">
        <v>292</v>
      </c>
      <c r="C83" s="126"/>
      <c r="D83" s="126"/>
      <c r="E83" s="126"/>
      <c r="F83" s="126"/>
      <c r="G83" s="126"/>
      <c r="H83" s="126"/>
      <c r="I83" s="126"/>
      <c r="J83" s="126"/>
      <c r="K83" s="126"/>
      <c r="L83" s="127"/>
    </row>
    <row r="84" spans="1:12" s="43" customFormat="1" ht="32.25" customHeight="1" x14ac:dyDescent="0.25">
      <c r="A84" s="116" t="s">
        <v>64</v>
      </c>
      <c r="B84" s="119" t="s">
        <v>146</v>
      </c>
      <c r="C84" s="119" t="s">
        <v>137</v>
      </c>
      <c r="D84" s="122" t="s">
        <v>147</v>
      </c>
      <c r="E84" s="116" t="s">
        <v>178</v>
      </c>
      <c r="F84" s="45">
        <v>2025</v>
      </c>
      <c r="G84" s="45">
        <v>12</v>
      </c>
      <c r="H84" s="45">
        <v>2025</v>
      </c>
      <c r="I84" s="70">
        <f>J84+K84+L84</f>
        <v>780</v>
      </c>
      <c r="J84" s="70">
        <f>'Приложение 3'!G129</f>
        <v>0</v>
      </c>
      <c r="K84" s="70">
        <f>'Приложение 3'!F129</f>
        <v>0</v>
      </c>
      <c r="L84" s="70">
        <f>'Приложение 3'!E129</f>
        <v>780</v>
      </c>
    </row>
    <row r="85" spans="1:12" s="43" customFormat="1" ht="32.25" customHeight="1" x14ac:dyDescent="0.25">
      <c r="A85" s="117"/>
      <c r="B85" s="120"/>
      <c r="C85" s="120"/>
      <c r="D85" s="123"/>
      <c r="E85" s="117"/>
      <c r="F85" s="45">
        <v>2026</v>
      </c>
      <c r="G85" s="45">
        <v>12</v>
      </c>
      <c r="H85" s="45">
        <v>2026</v>
      </c>
      <c r="I85" s="70">
        <f t="shared" ref="I85:I89" si="10">J85+K85+L85</f>
        <v>430</v>
      </c>
      <c r="J85" s="70">
        <f>'Приложение 3'!G130</f>
        <v>0</v>
      </c>
      <c r="K85" s="70">
        <f>'Приложение 3'!F130</f>
        <v>0</v>
      </c>
      <c r="L85" s="70">
        <f>'Приложение 3'!E130</f>
        <v>430</v>
      </c>
    </row>
    <row r="86" spans="1:12" s="43" customFormat="1" ht="32.25" customHeight="1" x14ac:dyDescent="0.25">
      <c r="A86" s="117"/>
      <c r="B86" s="120"/>
      <c r="C86" s="120"/>
      <c r="D86" s="123"/>
      <c r="E86" s="117"/>
      <c r="F86" s="45">
        <v>2027</v>
      </c>
      <c r="G86" s="45">
        <v>12</v>
      </c>
      <c r="H86" s="45">
        <v>2027</v>
      </c>
      <c r="I86" s="70">
        <f t="shared" si="10"/>
        <v>540</v>
      </c>
      <c r="J86" s="70">
        <f>'Приложение 3'!G131</f>
        <v>0</v>
      </c>
      <c r="K86" s="70">
        <f>'Приложение 3'!F131</f>
        <v>0</v>
      </c>
      <c r="L86" s="70">
        <f>'Приложение 3'!E131</f>
        <v>540</v>
      </c>
    </row>
    <row r="87" spans="1:12" s="43" customFormat="1" ht="32.25" customHeight="1" x14ac:dyDescent="0.25">
      <c r="A87" s="117"/>
      <c r="B87" s="120"/>
      <c r="C87" s="120"/>
      <c r="D87" s="123"/>
      <c r="E87" s="117"/>
      <c r="F87" s="45">
        <v>2028</v>
      </c>
      <c r="G87" s="45">
        <v>12</v>
      </c>
      <c r="H87" s="45">
        <v>2028</v>
      </c>
      <c r="I87" s="70">
        <f t="shared" si="10"/>
        <v>540</v>
      </c>
      <c r="J87" s="70">
        <f>'Приложение 3'!G132</f>
        <v>0</v>
      </c>
      <c r="K87" s="70">
        <f>'Приложение 3'!F132</f>
        <v>0</v>
      </c>
      <c r="L87" s="70">
        <f>'Приложение 3'!E132</f>
        <v>540</v>
      </c>
    </row>
    <row r="88" spans="1:12" s="43" customFormat="1" ht="32.25" customHeight="1" x14ac:dyDescent="0.25">
      <c r="A88" s="117"/>
      <c r="B88" s="120"/>
      <c r="C88" s="120"/>
      <c r="D88" s="123"/>
      <c r="E88" s="117"/>
      <c r="F88" s="45">
        <v>2029</v>
      </c>
      <c r="G88" s="45">
        <v>12</v>
      </c>
      <c r="H88" s="45">
        <v>2029</v>
      </c>
      <c r="I88" s="70">
        <f t="shared" si="10"/>
        <v>540</v>
      </c>
      <c r="J88" s="70">
        <f>'Приложение 3'!G133</f>
        <v>0</v>
      </c>
      <c r="K88" s="70">
        <f>'Приложение 3'!F133</f>
        <v>0</v>
      </c>
      <c r="L88" s="70">
        <f>'Приложение 3'!E133</f>
        <v>540</v>
      </c>
    </row>
    <row r="89" spans="1:12" s="43" customFormat="1" ht="32.25" customHeight="1" x14ac:dyDescent="0.25">
      <c r="A89" s="117"/>
      <c r="B89" s="120"/>
      <c r="C89" s="120"/>
      <c r="D89" s="123"/>
      <c r="E89" s="117"/>
      <c r="F89" s="45">
        <v>2030</v>
      </c>
      <c r="G89" s="45">
        <v>12</v>
      </c>
      <c r="H89" s="45">
        <v>2030</v>
      </c>
      <c r="I89" s="70">
        <f t="shared" si="10"/>
        <v>540</v>
      </c>
      <c r="J89" s="70">
        <f>'Приложение 3'!G134</f>
        <v>0</v>
      </c>
      <c r="K89" s="70">
        <f>'Приложение 3'!F134</f>
        <v>0</v>
      </c>
      <c r="L89" s="70">
        <f>'Приложение 3'!E134</f>
        <v>540</v>
      </c>
    </row>
    <row r="90" spans="1:12" s="43" customFormat="1" ht="32.25" customHeight="1" x14ac:dyDescent="0.25">
      <c r="A90" s="118"/>
      <c r="B90" s="121"/>
      <c r="C90" s="121"/>
      <c r="D90" s="124"/>
      <c r="E90" s="118"/>
      <c r="F90" s="46"/>
      <c r="G90" s="45"/>
      <c r="H90" s="46" t="s">
        <v>139</v>
      </c>
      <c r="I90" s="70">
        <f>J90+K90+L90</f>
        <v>3370</v>
      </c>
      <c r="J90" s="70">
        <f>SUM(J84:J89)</f>
        <v>0</v>
      </c>
      <c r="K90" s="70">
        <f>SUM(K84:K89)</f>
        <v>0</v>
      </c>
      <c r="L90" s="70">
        <f>SUM(L84:L89)</f>
        <v>3370</v>
      </c>
    </row>
    <row r="91" spans="1:12" s="43" customFormat="1" ht="17.25" customHeight="1" x14ac:dyDescent="0.25">
      <c r="A91" s="116" t="s">
        <v>152</v>
      </c>
      <c r="B91" s="119" t="s">
        <v>148</v>
      </c>
      <c r="C91" s="119" t="s">
        <v>137</v>
      </c>
      <c r="D91" s="122" t="s">
        <v>149</v>
      </c>
      <c r="E91" s="116" t="s">
        <v>167</v>
      </c>
      <c r="F91" s="45">
        <v>2025</v>
      </c>
      <c r="G91" s="182">
        <v>100914</v>
      </c>
      <c r="H91" s="45">
        <v>2025</v>
      </c>
      <c r="I91" s="70">
        <f>J91+K91+L91</f>
        <v>46684.6</v>
      </c>
      <c r="J91" s="70">
        <f>'Приложение 3'!G136</f>
        <v>0</v>
      </c>
      <c r="K91" s="70">
        <f>'Приложение 3'!F136</f>
        <v>0</v>
      </c>
      <c r="L91" s="70">
        <f>'Приложение 3'!E136</f>
        <v>46684.6</v>
      </c>
    </row>
    <row r="92" spans="1:12" s="43" customFormat="1" ht="16.5" customHeight="1" x14ac:dyDescent="0.25">
      <c r="A92" s="117"/>
      <c r="B92" s="120"/>
      <c r="C92" s="120"/>
      <c r="D92" s="123"/>
      <c r="E92" s="117"/>
      <c r="F92" s="45">
        <v>2026</v>
      </c>
      <c r="G92" s="182">
        <v>100914</v>
      </c>
      <c r="H92" s="45">
        <v>2026</v>
      </c>
      <c r="I92" s="70">
        <f t="shared" ref="I92:I96" si="11">J92+K92+L92</f>
        <v>46863.199999999997</v>
      </c>
      <c r="J92" s="70">
        <f>'Приложение 3'!G137</f>
        <v>0</v>
      </c>
      <c r="K92" s="70">
        <f>'Приложение 3'!F137</f>
        <v>0</v>
      </c>
      <c r="L92" s="70">
        <f>'Приложение 3'!E137</f>
        <v>46863.199999999997</v>
      </c>
    </row>
    <row r="93" spans="1:12" s="43" customFormat="1" ht="16.5" customHeight="1" x14ac:dyDescent="0.25">
      <c r="A93" s="117"/>
      <c r="B93" s="120"/>
      <c r="C93" s="120"/>
      <c r="D93" s="123"/>
      <c r="E93" s="117"/>
      <c r="F93" s="45">
        <v>2027</v>
      </c>
      <c r="G93" s="182">
        <v>100914</v>
      </c>
      <c r="H93" s="45">
        <v>2027</v>
      </c>
      <c r="I93" s="70">
        <f t="shared" si="11"/>
        <v>46795.1</v>
      </c>
      <c r="J93" s="70">
        <f>'Приложение 3'!G138</f>
        <v>0</v>
      </c>
      <c r="K93" s="70">
        <f>'Приложение 3'!F138</f>
        <v>0</v>
      </c>
      <c r="L93" s="70">
        <f>'Приложение 3'!E138</f>
        <v>46795.1</v>
      </c>
    </row>
    <row r="94" spans="1:12" s="43" customFormat="1" ht="16.5" customHeight="1" x14ac:dyDescent="0.25">
      <c r="A94" s="117"/>
      <c r="B94" s="120"/>
      <c r="C94" s="120"/>
      <c r="D94" s="123"/>
      <c r="E94" s="117"/>
      <c r="F94" s="45">
        <v>2028</v>
      </c>
      <c r="G94" s="182">
        <v>100914</v>
      </c>
      <c r="H94" s="45">
        <v>2028</v>
      </c>
      <c r="I94" s="70">
        <f t="shared" si="11"/>
        <v>48666.9</v>
      </c>
      <c r="J94" s="70">
        <f>'Приложение 3'!G139</f>
        <v>0</v>
      </c>
      <c r="K94" s="70">
        <f>'Приложение 3'!F139</f>
        <v>0</v>
      </c>
      <c r="L94" s="70">
        <f>'Приложение 3'!E139</f>
        <v>48666.9</v>
      </c>
    </row>
    <row r="95" spans="1:12" s="43" customFormat="1" ht="16.5" customHeight="1" x14ac:dyDescent="0.25">
      <c r="A95" s="117"/>
      <c r="B95" s="120"/>
      <c r="C95" s="120"/>
      <c r="D95" s="123"/>
      <c r="E95" s="117"/>
      <c r="F95" s="45">
        <v>2029</v>
      </c>
      <c r="G95" s="182">
        <v>100914</v>
      </c>
      <c r="H95" s="45">
        <v>2029</v>
      </c>
      <c r="I95" s="70">
        <f t="shared" si="11"/>
        <v>50613.599999999999</v>
      </c>
      <c r="J95" s="70">
        <f>'Приложение 3'!G140</f>
        <v>0</v>
      </c>
      <c r="K95" s="70">
        <f>'Приложение 3'!F140</f>
        <v>0</v>
      </c>
      <c r="L95" s="70">
        <f>'Приложение 3'!E140</f>
        <v>50613.599999999999</v>
      </c>
    </row>
    <row r="96" spans="1:12" s="43" customFormat="1" ht="16.5" customHeight="1" x14ac:dyDescent="0.25">
      <c r="A96" s="117"/>
      <c r="B96" s="120"/>
      <c r="C96" s="120"/>
      <c r="D96" s="123"/>
      <c r="E96" s="117"/>
      <c r="F96" s="45">
        <v>2030</v>
      </c>
      <c r="G96" s="182">
        <v>100914</v>
      </c>
      <c r="H96" s="45">
        <v>2030</v>
      </c>
      <c r="I96" s="70">
        <f t="shared" si="11"/>
        <v>52638.1</v>
      </c>
      <c r="J96" s="70">
        <f>'Приложение 3'!G141</f>
        <v>0</v>
      </c>
      <c r="K96" s="70">
        <f>'Приложение 3'!F141</f>
        <v>0</v>
      </c>
      <c r="L96" s="70">
        <f>'Приложение 3'!E141</f>
        <v>52638.1</v>
      </c>
    </row>
    <row r="97" spans="1:12" s="43" customFormat="1" x14ac:dyDescent="0.25">
      <c r="A97" s="118"/>
      <c r="B97" s="121"/>
      <c r="C97" s="121"/>
      <c r="D97" s="124"/>
      <c r="E97" s="118"/>
      <c r="F97" s="46"/>
      <c r="G97" s="45"/>
      <c r="H97" s="46" t="s">
        <v>139</v>
      </c>
      <c r="I97" s="70">
        <f>J97+K97+L97</f>
        <v>292261.5</v>
      </c>
      <c r="J97" s="70">
        <f>SUM(J91:J96)</f>
        <v>0</v>
      </c>
      <c r="K97" s="70">
        <f>SUM(K91:K96)</f>
        <v>0</v>
      </c>
      <c r="L97" s="70">
        <f>SUM(L91:L96)</f>
        <v>292261.5</v>
      </c>
    </row>
    <row r="98" spans="1:12" s="43" customFormat="1" ht="15" customHeight="1" x14ac:dyDescent="0.25">
      <c r="A98" s="45"/>
      <c r="B98" s="125" t="s">
        <v>293</v>
      </c>
      <c r="C98" s="126"/>
      <c r="D98" s="126"/>
      <c r="E98" s="126"/>
      <c r="F98" s="126"/>
      <c r="G98" s="126"/>
      <c r="H98" s="126"/>
      <c r="I98" s="126"/>
      <c r="J98" s="126"/>
      <c r="K98" s="126"/>
      <c r="L98" s="127"/>
    </row>
    <row r="99" spans="1:12" s="43" customFormat="1" ht="17.25" customHeight="1" x14ac:dyDescent="0.25">
      <c r="A99" s="116" t="s">
        <v>67</v>
      </c>
      <c r="B99" s="119" t="s">
        <v>150</v>
      </c>
      <c r="C99" s="119" t="s">
        <v>137</v>
      </c>
      <c r="D99" s="122" t="s">
        <v>298</v>
      </c>
      <c r="E99" s="116" t="s">
        <v>96</v>
      </c>
      <c r="F99" s="45">
        <v>2025</v>
      </c>
      <c r="G99" s="45">
        <v>100</v>
      </c>
      <c r="H99" s="45">
        <v>2025</v>
      </c>
      <c r="I99" s="70">
        <f>J99+K99+L99</f>
        <v>23000</v>
      </c>
      <c r="J99" s="70">
        <f>'Приложение 3'!G151</f>
        <v>0</v>
      </c>
      <c r="K99" s="70">
        <f>'Приложение 3'!F151</f>
        <v>0</v>
      </c>
      <c r="L99" s="70">
        <f>'Приложение 3'!E151</f>
        <v>23000</v>
      </c>
    </row>
    <row r="100" spans="1:12" s="43" customFormat="1" ht="16.5" customHeight="1" x14ac:dyDescent="0.25">
      <c r="A100" s="117"/>
      <c r="B100" s="120"/>
      <c r="C100" s="120"/>
      <c r="D100" s="123"/>
      <c r="E100" s="117"/>
      <c r="F100" s="45">
        <v>2026</v>
      </c>
      <c r="G100" s="45">
        <v>100</v>
      </c>
      <c r="H100" s="45">
        <v>2026</v>
      </c>
      <c r="I100" s="70">
        <f t="shared" ref="I100:I104" si="12">J100+K100+L100</f>
        <v>24000</v>
      </c>
      <c r="J100" s="70">
        <f>'Приложение 3'!G152</f>
        <v>0</v>
      </c>
      <c r="K100" s="70">
        <f>'Приложение 3'!F152</f>
        <v>0</v>
      </c>
      <c r="L100" s="70">
        <f>'Приложение 3'!E152</f>
        <v>24000</v>
      </c>
    </row>
    <row r="101" spans="1:12" s="43" customFormat="1" ht="16.5" customHeight="1" x14ac:dyDescent="0.25">
      <c r="A101" s="117"/>
      <c r="B101" s="120"/>
      <c r="C101" s="120"/>
      <c r="D101" s="123"/>
      <c r="E101" s="117"/>
      <c r="F101" s="45">
        <v>2027</v>
      </c>
      <c r="G101" s="45">
        <v>100</v>
      </c>
      <c r="H101" s="45">
        <v>2027</v>
      </c>
      <c r="I101" s="70">
        <f t="shared" si="12"/>
        <v>26000</v>
      </c>
      <c r="J101" s="70">
        <f>'Приложение 3'!G153</f>
        <v>0</v>
      </c>
      <c r="K101" s="70">
        <f>'Приложение 3'!F153</f>
        <v>0</v>
      </c>
      <c r="L101" s="70">
        <f>'Приложение 3'!E153</f>
        <v>26000</v>
      </c>
    </row>
    <row r="102" spans="1:12" s="43" customFormat="1" ht="16.5" customHeight="1" x14ac:dyDescent="0.25">
      <c r="A102" s="117"/>
      <c r="B102" s="120"/>
      <c r="C102" s="120"/>
      <c r="D102" s="123"/>
      <c r="E102" s="117"/>
      <c r="F102" s="45">
        <v>2028</v>
      </c>
      <c r="G102" s="45">
        <v>100</v>
      </c>
      <c r="H102" s="45">
        <v>2028</v>
      </c>
      <c r="I102" s="70">
        <f t="shared" si="12"/>
        <v>27000</v>
      </c>
      <c r="J102" s="70">
        <f>'Приложение 3'!G154</f>
        <v>0</v>
      </c>
      <c r="K102" s="70">
        <f>'Приложение 3'!F154</f>
        <v>0</v>
      </c>
      <c r="L102" s="70">
        <f>'Приложение 3'!E154</f>
        <v>27000</v>
      </c>
    </row>
    <row r="103" spans="1:12" s="43" customFormat="1" ht="16.5" customHeight="1" x14ac:dyDescent="0.25">
      <c r="A103" s="117"/>
      <c r="B103" s="120"/>
      <c r="C103" s="120"/>
      <c r="D103" s="123"/>
      <c r="E103" s="117"/>
      <c r="F103" s="45">
        <v>2029</v>
      </c>
      <c r="G103" s="45">
        <v>100</v>
      </c>
      <c r="H103" s="45">
        <v>2029</v>
      </c>
      <c r="I103" s="70">
        <f t="shared" si="12"/>
        <v>28000</v>
      </c>
      <c r="J103" s="70">
        <f>'Приложение 3'!G155</f>
        <v>0</v>
      </c>
      <c r="K103" s="70">
        <f>'Приложение 3'!F155</f>
        <v>0</v>
      </c>
      <c r="L103" s="70">
        <f>'Приложение 3'!E155</f>
        <v>28000</v>
      </c>
    </row>
    <row r="104" spans="1:12" s="43" customFormat="1" ht="16.5" customHeight="1" x14ac:dyDescent="0.25">
      <c r="A104" s="117"/>
      <c r="B104" s="120"/>
      <c r="C104" s="120"/>
      <c r="D104" s="123"/>
      <c r="E104" s="117"/>
      <c r="F104" s="45">
        <v>2030</v>
      </c>
      <c r="G104" s="45">
        <v>100</v>
      </c>
      <c r="H104" s="45">
        <v>2030</v>
      </c>
      <c r="I104" s="70">
        <f t="shared" si="12"/>
        <v>29000</v>
      </c>
      <c r="J104" s="70">
        <f>'Приложение 3'!G156</f>
        <v>0</v>
      </c>
      <c r="K104" s="70">
        <f>'Приложение 3'!F156</f>
        <v>0</v>
      </c>
      <c r="L104" s="70">
        <f>'Приложение 3'!E156</f>
        <v>29000</v>
      </c>
    </row>
    <row r="105" spans="1:12" s="43" customFormat="1" x14ac:dyDescent="0.25">
      <c r="A105" s="118"/>
      <c r="B105" s="121"/>
      <c r="C105" s="121"/>
      <c r="D105" s="124"/>
      <c r="E105" s="118"/>
      <c r="F105" s="46"/>
      <c r="G105" s="45"/>
      <c r="H105" s="46" t="s">
        <v>139</v>
      </c>
      <c r="I105" s="70">
        <f>J105+K105+L105</f>
        <v>157000</v>
      </c>
      <c r="J105" s="70">
        <f>SUM(J99:J104)</f>
        <v>0</v>
      </c>
      <c r="K105" s="70">
        <f>SUM(K99:K104)</f>
        <v>0</v>
      </c>
      <c r="L105" s="70">
        <f>SUM(L99:L104)</f>
        <v>157000</v>
      </c>
    </row>
    <row r="106" spans="1:12" s="43" customFormat="1" ht="17.25" customHeight="1" x14ac:dyDescent="0.25">
      <c r="A106" s="116" t="s">
        <v>154</v>
      </c>
      <c r="B106" s="119" t="s">
        <v>151</v>
      </c>
      <c r="C106" s="119" t="s">
        <v>137</v>
      </c>
      <c r="D106" s="122" t="s">
        <v>131</v>
      </c>
      <c r="E106" s="116" t="s">
        <v>96</v>
      </c>
      <c r="F106" s="45">
        <v>2025</v>
      </c>
      <c r="G106" s="45">
        <v>100</v>
      </c>
      <c r="H106" s="45">
        <v>2025</v>
      </c>
      <c r="I106" s="70">
        <f>J106+K106+L106</f>
        <v>7000</v>
      </c>
      <c r="J106" s="70">
        <f>'Приложение 3'!G158</f>
        <v>0</v>
      </c>
      <c r="K106" s="70">
        <f>'Приложение 3'!F158</f>
        <v>0</v>
      </c>
      <c r="L106" s="70">
        <f>'Приложение 3'!E158</f>
        <v>7000</v>
      </c>
    </row>
    <row r="107" spans="1:12" s="43" customFormat="1" ht="16.5" customHeight="1" x14ac:dyDescent="0.25">
      <c r="A107" s="117"/>
      <c r="B107" s="120"/>
      <c r="C107" s="120"/>
      <c r="D107" s="123"/>
      <c r="E107" s="117"/>
      <c r="F107" s="45">
        <v>2026</v>
      </c>
      <c r="G107" s="45">
        <v>100</v>
      </c>
      <c r="H107" s="45">
        <v>2026</v>
      </c>
      <c r="I107" s="70">
        <f t="shared" ref="I107:I111" si="13">J107+K107+L107</f>
        <v>8100</v>
      </c>
      <c r="J107" s="70">
        <f>'Приложение 3'!G159</f>
        <v>0</v>
      </c>
      <c r="K107" s="70">
        <f>'Приложение 3'!F159</f>
        <v>0</v>
      </c>
      <c r="L107" s="70">
        <f>'Приложение 3'!E159</f>
        <v>8100</v>
      </c>
    </row>
    <row r="108" spans="1:12" s="43" customFormat="1" ht="16.5" customHeight="1" x14ac:dyDescent="0.25">
      <c r="A108" s="117"/>
      <c r="B108" s="120"/>
      <c r="C108" s="120"/>
      <c r="D108" s="123"/>
      <c r="E108" s="117"/>
      <c r="F108" s="45">
        <v>2027</v>
      </c>
      <c r="G108" s="45">
        <v>100</v>
      </c>
      <c r="H108" s="45">
        <v>2027</v>
      </c>
      <c r="I108" s="70">
        <f t="shared" si="13"/>
        <v>11000</v>
      </c>
      <c r="J108" s="70">
        <f>'Приложение 3'!G160</f>
        <v>0</v>
      </c>
      <c r="K108" s="70">
        <f>'Приложение 3'!F160</f>
        <v>0</v>
      </c>
      <c r="L108" s="70">
        <f>'Приложение 3'!E160</f>
        <v>11000</v>
      </c>
    </row>
    <row r="109" spans="1:12" s="43" customFormat="1" ht="16.5" customHeight="1" x14ac:dyDescent="0.25">
      <c r="A109" s="117"/>
      <c r="B109" s="120"/>
      <c r="C109" s="120"/>
      <c r="D109" s="123"/>
      <c r="E109" s="117"/>
      <c r="F109" s="45">
        <v>2028</v>
      </c>
      <c r="G109" s="45">
        <v>100</v>
      </c>
      <c r="H109" s="45">
        <v>2028</v>
      </c>
      <c r="I109" s="70">
        <f t="shared" si="13"/>
        <v>11000</v>
      </c>
      <c r="J109" s="70">
        <f>'Приложение 3'!G161</f>
        <v>0</v>
      </c>
      <c r="K109" s="70">
        <f>'Приложение 3'!F161</f>
        <v>0</v>
      </c>
      <c r="L109" s="70">
        <f>'Приложение 3'!E161</f>
        <v>11000</v>
      </c>
    </row>
    <row r="110" spans="1:12" s="43" customFormat="1" ht="16.5" customHeight="1" x14ac:dyDescent="0.25">
      <c r="A110" s="117"/>
      <c r="B110" s="120"/>
      <c r="C110" s="120"/>
      <c r="D110" s="123"/>
      <c r="E110" s="117"/>
      <c r="F110" s="45">
        <v>2029</v>
      </c>
      <c r="G110" s="45">
        <v>100</v>
      </c>
      <c r="H110" s="45">
        <v>2029</v>
      </c>
      <c r="I110" s="70">
        <f t="shared" si="13"/>
        <v>12000</v>
      </c>
      <c r="J110" s="70">
        <f>'Приложение 3'!G162</f>
        <v>0</v>
      </c>
      <c r="K110" s="70">
        <f>'Приложение 3'!F162</f>
        <v>0</v>
      </c>
      <c r="L110" s="70">
        <f>'Приложение 3'!E162</f>
        <v>12000</v>
      </c>
    </row>
    <row r="111" spans="1:12" s="43" customFormat="1" ht="16.5" customHeight="1" x14ac:dyDescent="0.25">
      <c r="A111" s="117"/>
      <c r="B111" s="120"/>
      <c r="C111" s="120"/>
      <c r="D111" s="123"/>
      <c r="E111" s="117"/>
      <c r="F111" s="45">
        <v>2030</v>
      </c>
      <c r="G111" s="45">
        <v>100</v>
      </c>
      <c r="H111" s="45">
        <v>2030</v>
      </c>
      <c r="I111" s="70">
        <f t="shared" si="13"/>
        <v>12000</v>
      </c>
      <c r="J111" s="70">
        <f>'Приложение 3'!G163</f>
        <v>0</v>
      </c>
      <c r="K111" s="70">
        <f>'Приложение 3'!F163</f>
        <v>0</v>
      </c>
      <c r="L111" s="70">
        <f>'Приложение 3'!E163</f>
        <v>12000</v>
      </c>
    </row>
    <row r="112" spans="1:12" s="43" customFormat="1" x14ac:dyDescent="0.25">
      <c r="A112" s="118"/>
      <c r="B112" s="121"/>
      <c r="C112" s="121"/>
      <c r="D112" s="124"/>
      <c r="E112" s="118"/>
      <c r="F112" s="46"/>
      <c r="G112" s="45"/>
      <c r="H112" s="46" t="s">
        <v>139</v>
      </c>
      <c r="I112" s="70">
        <f>J112+K112+L112</f>
        <v>61100</v>
      </c>
      <c r="J112" s="70">
        <f>SUM(J106:J111)</f>
        <v>0</v>
      </c>
      <c r="K112" s="70">
        <f>SUM(K106:K111)</f>
        <v>0</v>
      </c>
      <c r="L112" s="70">
        <f>SUM(L106:L111)</f>
        <v>61100</v>
      </c>
    </row>
    <row r="113" spans="1:13" s="43" customFormat="1" ht="17.25" customHeight="1" x14ac:dyDescent="0.25">
      <c r="A113" s="116" t="s">
        <v>159</v>
      </c>
      <c r="B113" s="119" t="s">
        <v>289</v>
      </c>
      <c r="C113" s="119" t="s">
        <v>137</v>
      </c>
      <c r="D113" s="122" t="s">
        <v>156</v>
      </c>
      <c r="E113" s="116" t="s">
        <v>96</v>
      </c>
      <c r="F113" s="45">
        <v>2025</v>
      </c>
      <c r="G113" s="45">
        <v>100</v>
      </c>
      <c r="H113" s="45">
        <v>2025</v>
      </c>
      <c r="I113" s="70">
        <f>J113+K113+L113</f>
        <v>0</v>
      </c>
      <c r="J113" s="70">
        <f>'Приложение 3'!G165</f>
        <v>0</v>
      </c>
      <c r="K113" s="70">
        <f>'Приложение 3'!F165</f>
        <v>0</v>
      </c>
      <c r="L113" s="70">
        <f>'Приложение 3'!E165</f>
        <v>0</v>
      </c>
    </row>
    <row r="114" spans="1:13" s="43" customFormat="1" ht="16.5" customHeight="1" x14ac:dyDescent="0.25">
      <c r="A114" s="117"/>
      <c r="B114" s="120"/>
      <c r="C114" s="120"/>
      <c r="D114" s="123"/>
      <c r="E114" s="117"/>
      <c r="F114" s="45">
        <v>2026</v>
      </c>
      <c r="G114" s="45">
        <v>100</v>
      </c>
      <c r="H114" s="45">
        <v>2026</v>
      </c>
      <c r="I114" s="70">
        <f t="shared" ref="I114:I118" si="14">J114+K114+L114</f>
        <v>28000</v>
      </c>
      <c r="J114" s="70">
        <f>'Приложение 3'!G166</f>
        <v>0</v>
      </c>
      <c r="K114" s="70">
        <f>'Приложение 3'!F166</f>
        <v>0</v>
      </c>
      <c r="L114" s="70">
        <f>'Приложение 3'!E166</f>
        <v>28000</v>
      </c>
    </row>
    <row r="115" spans="1:13" s="43" customFormat="1" ht="16.5" customHeight="1" x14ac:dyDescent="0.25">
      <c r="A115" s="117"/>
      <c r="B115" s="120"/>
      <c r="C115" s="120"/>
      <c r="D115" s="123"/>
      <c r="E115" s="117"/>
      <c r="F115" s="45">
        <v>2027</v>
      </c>
      <c r="G115" s="45">
        <v>100</v>
      </c>
      <c r="H115" s="45">
        <v>2027</v>
      </c>
      <c r="I115" s="70">
        <f t="shared" si="14"/>
        <v>27800</v>
      </c>
      <c r="J115" s="70">
        <f>'Приложение 3'!G167</f>
        <v>0</v>
      </c>
      <c r="K115" s="70">
        <f>'Приложение 3'!F167</f>
        <v>0</v>
      </c>
      <c r="L115" s="70">
        <f>'Приложение 3'!E167</f>
        <v>27800</v>
      </c>
    </row>
    <row r="116" spans="1:13" s="43" customFormat="1" ht="16.5" customHeight="1" x14ac:dyDescent="0.25">
      <c r="A116" s="117"/>
      <c r="B116" s="120"/>
      <c r="C116" s="120"/>
      <c r="D116" s="123"/>
      <c r="E116" s="117"/>
      <c r="F116" s="45">
        <v>2028</v>
      </c>
      <c r="G116" s="45">
        <v>100</v>
      </c>
      <c r="H116" s="45">
        <v>2028</v>
      </c>
      <c r="I116" s="70">
        <f t="shared" si="14"/>
        <v>0</v>
      </c>
      <c r="J116" s="70">
        <f>'Приложение 3'!G168</f>
        <v>0</v>
      </c>
      <c r="K116" s="70">
        <f>'Приложение 3'!F168</f>
        <v>0</v>
      </c>
      <c r="L116" s="70">
        <f>'Приложение 3'!E168</f>
        <v>0</v>
      </c>
    </row>
    <row r="117" spans="1:13" s="43" customFormat="1" ht="16.5" customHeight="1" x14ac:dyDescent="0.25">
      <c r="A117" s="117"/>
      <c r="B117" s="120"/>
      <c r="C117" s="120"/>
      <c r="D117" s="123"/>
      <c r="E117" s="117"/>
      <c r="F117" s="45">
        <v>2029</v>
      </c>
      <c r="G117" s="45">
        <v>100</v>
      </c>
      <c r="H117" s="45">
        <v>2029</v>
      </c>
      <c r="I117" s="70">
        <f t="shared" si="14"/>
        <v>0</v>
      </c>
      <c r="J117" s="70">
        <f>'Приложение 3'!G169</f>
        <v>0</v>
      </c>
      <c r="K117" s="70">
        <f>'Приложение 3'!F169</f>
        <v>0</v>
      </c>
      <c r="L117" s="70">
        <f>'Приложение 3'!E169</f>
        <v>0</v>
      </c>
    </row>
    <row r="118" spans="1:13" s="43" customFormat="1" ht="16.5" customHeight="1" x14ac:dyDescent="0.25">
      <c r="A118" s="117"/>
      <c r="B118" s="120"/>
      <c r="C118" s="120"/>
      <c r="D118" s="123"/>
      <c r="E118" s="117"/>
      <c r="F118" s="45">
        <v>2030</v>
      </c>
      <c r="G118" s="45">
        <v>100</v>
      </c>
      <c r="H118" s="45">
        <v>2030</v>
      </c>
      <c r="I118" s="70">
        <f t="shared" si="14"/>
        <v>0</v>
      </c>
      <c r="J118" s="70">
        <f>'Приложение 3'!G170</f>
        <v>0</v>
      </c>
      <c r="K118" s="70">
        <f>'Приложение 3'!F170</f>
        <v>0</v>
      </c>
      <c r="L118" s="70">
        <f>'Приложение 3'!E170</f>
        <v>0</v>
      </c>
    </row>
    <row r="119" spans="1:13" s="43" customFormat="1" x14ac:dyDescent="0.25">
      <c r="A119" s="118"/>
      <c r="B119" s="121"/>
      <c r="C119" s="121"/>
      <c r="D119" s="124"/>
      <c r="E119" s="118"/>
      <c r="F119" s="46"/>
      <c r="G119" s="45"/>
      <c r="H119" s="46" t="s">
        <v>139</v>
      </c>
      <c r="I119" s="70">
        <f>J119+K119+L119</f>
        <v>55800</v>
      </c>
      <c r="J119" s="70">
        <f>SUM(J113:J118)</f>
        <v>0</v>
      </c>
      <c r="K119" s="70">
        <f>SUM(K113:K118)</f>
        <v>0</v>
      </c>
      <c r="L119" s="70">
        <f>SUM(L113:L118)</f>
        <v>55800</v>
      </c>
    </row>
    <row r="120" spans="1:13" s="43" customFormat="1" ht="15" customHeight="1" x14ac:dyDescent="0.25">
      <c r="A120" s="45"/>
      <c r="B120" s="125" t="s">
        <v>294</v>
      </c>
      <c r="C120" s="126"/>
      <c r="D120" s="126"/>
      <c r="E120" s="126"/>
      <c r="F120" s="126"/>
      <c r="G120" s="126"/>
      <c r="H120" s="126"/>
      <c r="I120" s="126"/>
      <c r="J120" s="126"/>
      <c r="K120" s="126"/>
      <c r="L120" s="127"/>
    </row>
    <row r="121" spans="1:13" s="43" customFormat="1" ht="17.25" customHeight="1" x14ac:dyDescent="0.25">
      <c r="A121" s="116" t="s">
        <v>68</v>
      </c>
      <c r="B121" s="119" t="s">
        <v>155</v>
      </c>
      <c r="C121" s="119" t="s">
        <v>137</v>
      </c>
      <c r="D121" s="122" t="s">
        <v>297</v>
      </c>
      <c r="E121" s="116" t="s">
        <v>96</v>
      </c>
      <c r="F121" s="45">
        <v>2025</v>
      </c>
      <c r="G121" s="45">
        <v>100</v>
      </c>
      <c r="H121" s="45">
        <v>2025</v>
      </c>
      <c r="I121" s="70">
        <f>J121+K121+L121</f>
        <v>120328.9</v>
      </c>
      <c r="J121" s="70">
        <v>0</v>
      </c>
      <c r="K121" s="70">
        <v>0</v>
      </c>
      <c r="L121" s="70">
        <f>'Приложение 3'!E180</f>
        <v>120328.9</v>
      </c>
    </row>
    <row r="122" spans="1:13" s="43" customFormat="1" ht="16.5" customHeight="1" x14ac:dyDescent="0.25">
      <c r="A122" s="117"/>
      <c r="B122" s="120"/>
      <c r="C122" s="120"/>
      <c r="D122" s="123"/>
      <c r="E122" s="117"/>
      <c r="F122" s="45">
        <v>2026</v>
      </c>
      <c r="G122" s="45">
        <v>100</v>
      </c>
      <c r="H122" s="45">
        <v>2026</v>
      </c>
      <c r="I122" s="70">
        <f t="shared" ref="I122:I126" si="15">J122+K122+L122</f>
        <v>127548.8</v>
      </c>
      <c r="J122" s="70">
        <v>0</v>
      </c>
      <c r="K122" s="70">
        <v>0</v>
      </c>
      <c r="L122" s="70">
        <f>'Приложение 3'!E181</f>
        <v>127548.8</v>
      </c>
    </row>
    <row r="123" spans="1:13" s="43" customFormat="1" ht="16.5" customHeight="1" x14ac:dyDescent="0.25">
      <c r="A123" s="117"/>
      <c r="B123" s="120"/>
      <c r="C123" s="120"/>
      <c r="D123" s="123"/>
      <c r="E123" s="117"/>
      <c r="F123" s="45">
        <v>2027</v>
      </c>
      <c r="G123" s="45">
        <v>100</v>
      </c>
      <c r="H123" s="45">
        <v>2027</v>
      </c>
      <c r="I123" s="70">
        <f t="shared" si="15"/>
        <v>127548.8</v>
      </c>
      <c r="J123" s="70">
        <v>0</v>
      </c>
      <c r="K123" s="70">
        <v>0</v>
      </c>
      <c r="L123" s="70">
        <f>'Приложение 3'!E182</f>
        <v>127548.8</v>
      </c>
      <c r="M123" s="69"/>
    </row>
    <row r="124" spans="1:13" s="43" customFormat="1" ht="16.5" customHeight="1" x14ac:dyDescent="0.25">
      <c r="A124" s="117"/>
      <c r="B124" s="120"/>
      <c r="C124" s="120"/>
      <c r="D124" s="123"/>
      <c r="E124" s="117"/>
      <c r="F124" s="45">
        <v>2028</v>
      </c>
      <c r="G124" s="45">
        <v>100</v>
      </c>
      <c r="H124" s="45">
        <v>2028</v>
      </c>
      <c r="I124" s="70">
        <f t="shared" si="15"/>
        <v>140303.68000000002</v>
      </c>
      <c r="J124" s="70">
        <v>0</v>
      </c>
      <c r="K124" s="70">
        <v>0</v>
      </c>
      <c r="L124" s="70">
        <f>'Приложение 3'!E183</f>
        <v>140303.68000000002</v>
      </c>
    </row>
    <row r="125" spans="1:13" s="43" customFormat="1" ht="16.5" customHeight="1" x14ac:dyDescent="0.25">
      <c r="A125" s="117"/>
      <c r="B125" s="120"/>
      <c r="C125" s="120"/>
      <c r="D125" s="123"/>
      <c r="E125" s="117"/>
      <c r="F125" s="45">
        <v>2029</v>
      </c>
      <c r="G125" s="45">
        <v>100</v>
      </c>
      <c r="H125" s="45">
        <v>2029</v>
      </c>
      <c r="I125" s="70">
        <f t="shared" si="15"/>
        <v>140303.68000000002</v>
      </c>
      <c r="J125" s="70">
        <v>0</v>
      </c>
      <c r="K125" s="70">
        <v>0</v>
      </c>
      <c r="L125" s="70">
        <f>'Приложение 3'!E184</f>
        <v>140303.68000000002</v>
      </c>
    </row>
    <row r="126" spans="1:13" s="43" customFormat="1" ht="16.5" customHeight="1" x14ac:dyDescent="0.25">
      <c r="A126" s="117"/>
      <c r="B126" s="120"/>
      <c r="C126" s="120"/>
      <c r="D126" s="123"/>
      <c r="E126" s="117"/>
      <c r="F126" s="45">
        <v>2030</v>
      </c>
      <c r="G126" s="45">
        <v>100</v>
      </c>
      <c r="H126" s="45">
        <v>2030</v>
      </c>
      <c r="I126" s="70">
        <f t="shared" si="15"/>
        <v>140303.68000000002</v>
      </c>
      <c r="J126" s="70">
        <v>0</v>
      </c>
      <c r="K126" s="70">
        <v>0</v>
      </c>
      <c r="L126" s="70">
        <f>'Приложение 3'!E185</f>
        <v>140303.68000000002</v>
      </c>
    </row>
    <row r="127" spans="1:13" s="43" customFormat="1" x14ac:dyDescent="0.25">
      <c r="A127" s="118"/>
      <c r="B127" s="121"/>
      <c r="C127" s="121"/>
      <c r="D127" s="124"/>
      <c r="E127" s="118"/>
      <c r="F127" s="46"/>
      <c r="G127" s="45"/>
      <c r="H127" s="46" t="s">
        <v>139</v>
      </c>
      <c r="I127" s="70">
        <f>J127+K127+L127</f>
        <v>796337.54000000015</v>
      </c>
      <c r="J127" s="70">
        <f>SUM(J121:J126)</f>
        <v>0</v>
      </c>
      <c r="K127" s="70">
        <f>SUM(K121:K126)</f>
        <v>0</v>
      </c>
      <c r="L127" s="70">
        <f>SUM(L121:L126)</f>
        <v>796337.54000000015</v>
      </c>
    </row>
    <row r="128" spans="1:13" s="43" customFormat="1" ht="15" customHeight="1" x14ac:dyDescent="0.25">
      <c r="A128" s="45"/>
      <c r="B128" s="125" t="s">
        <v>295</v>
      </c>
      <c r="C128" s="126"/>
      <c r="D128" s="126"/>
      <c r="E128" s="126"/>
      <c r="F128" s="126"/>
      <c r="G128" s="126"/>
      <c r="H128" s="126"/>
      <c r="I128" s="126"/>
      <c r="J128" s="126"/>
      <c r="K128" s="126"/>
      <c r="L128" s="127"/>
    </row>
    <row r="129" spans="1:12" s="43" customFormat="1" ht="17.25" customHeight="1" x14ac:dyDescent="0.25">
      <c r="A129" s="116" t="s">
        <v>157</v>
      </c>
      <c r="B129" s="119" t="s">
        <v>287</v>
      </c>
      <c r="C129" s="119" t="s">
        <v>137</v>
      </c>
      <c r="D129" s="122" t="s">
        <v>180</v>
      </c>
      <c r="E129" s="116" t="s">
        <v>34</v>
      </c>
      <c r="F129" s="45">
        <v>2025</v>
      </c>
      <c r="G129" s="45">
        <v>1</v>
      </c>
      <c r="H129" s="45">
        <v>2025</v>
      </c>
      <c r="I129" s="70">
        <f>J129+K129+L129</f>
        <v>500</v>
      </c>
      <c r="J129" s="70">
        <f>'Приложение 3'!G195</f>
        <v>0</v>
      </c>
      <c r="K129" s="70">
        <f>'Приложение 3'!F195</f>
        <v>0</v>
      </c>
      <c r="L129" s="70">
        <f>'Приложение 3'!E195</f>
        <v>500</v>
      </c>
    </row>
    <row r="130" spans="1:12" s="43" customFormat="1" ht="16.5" customHeight="1" x14ac:dyDescent="0.25">
      <c r="A130" s="117"/>
      <c r="B130" s="120"/>
      <c r="C130" s="120"/>
      <c r="D130" s="123"/>
      <c r="E130" s="117"/>
      <c r="F130" s="45">
        <v>2026</v>
      </c>
      <c r="G130" s="45">
        <v>1</v>
      </c>
      <c r="H130" s="45">
        <v>2026</v>
      </c>
      <c r="I130" s="70">
        <f t="shared" ref="I130:I134" si="16">J130+K130+L130</f>
        <v>2000</v>
      </c>
      <c r="J130" s="70">
        <f>'Приложение 3'!G196</f>
        <v>0</v>
      </c>
      <c r="K130" s="70">
        <f>'Приложение 3'!F196</f>
        <v>0</v>
      </c>
      <c r="L130" s="70">
        <f>'Приложение 3'!E196</f>
        <v>2000</v>
      </c>
    </row>
    <row r="131" spans="1:12" s="43" customFormat="1" ht="16.5" customHeight="1" x14ac:dyDescent="0.25">
      <c r="A131" s="117"/>
      <c r="B131" s="120"/>
      <c r="C131" s="120"/>
      <c r="D131" s="123"/>
      <c r="E131" s="117"/>
      <c r="F131" s="45">
        <v>2027</v>
      </c>
      <c r="G131" s="45">
        <v>1</v>
      </c>
      <c r="H131" s="45">
        <v>2027</v>
      </c>
      <c r="I131" s="70">
        <f t="shared" si="16"/>
        <v>2400</v>
      </c>
      <c r="J131" s="70">
        <f>'Приложение 3'!G197</f>
        <v>0</v>
      </c>
      <c r="K131" s="70">
        <f>'Приложение 3'!F197</f>
        <v>0</v>
      </c>
      <c r="L131" s="70">
        <f>'Приложение 3'!E197</f>
        <v>2400</v>
      </c>
    </row>
    <row r="132" spans="1:12" s="43" customFormat="1" ht="16.5" customHeight="1" x14ac:dyDescent="0.25">
      <c r="A132" s="117"/>
      <c r="B132" s="120"/>
      <c r="C132" s="120"/>
      <c r="D132" s="123"/>
      <c r="E132" s="117"/>
      <c r="F132" s="45">
        <v>2028</v>
      </c>
      <c r="G132" s="45">
        <v>1</v>
      </c>
      <c r="H132" s="45">
        <v>2028</v>
      </c>
      <c r="I132" s="70">
        <f t="shared" si="16"/>
        <v>2400</v>
      </c>
      <c r="J132" s="70">
        <f>'Приложение 3'!G198</f>
        <v>0</v>
      </c>
      <c r="K132" s="70">
        <f>'Приложение 3'!F198</f>
        <v>0</v>
      </c>
      <c r="L132" s="70">
        <f>'Приложение 3'!E198</f>
        <v>2400</v>
      </c>
    </row>
    <row r="133" spans="1:12" s="43" customFormat="1" ht="16.5" customHeight="1" x14ac:dyDescent="0.25">
      <c r="A133" s="117"/>
      <c r="B133" s="120"/>
      <c r="C133" s="120"/>
      <c r="D133" s="123"/>
      <c r="E133" s="117"/>
      <c r="F133" s="45">
        <v>2029</v>
      </c>
      <c r="G133" s="45">
        <v>1</v>
      </c>
      <c r="H133" s="45">
        <v>2029</v>
      </c>
      <c r="I133" s="70">
        <f t="shared" si="16"/>
        <v>2400</v>
      </c>
      <c r="J133" s="70">
        <f>'Приложение 3'!G199</f>
        <v>0</v>
      </c>
      <c r="K133" s="70">
        <f>'Приложение 3'!F199</f>
        <v>0</v>
      </c>
      <c r="L133" s="70">
        <f>'Приложение 3'!E199</f>
        <v>2400</v>
      </c>
    </row>
    <row r="134" spans="1:12" s="43" customFormat="1" ht="16.5" customHeight="1" x14ac:dyDescent="0.25">
      <c r="A134" s="117"/>
      <c r="B134" s="120"/>
      <c r="C134" s="120"/>
      <c r="D134" s="123"/>
      <c r="E134" s="117"/>
      <c r="F134" s="45">
        <v>2030</v>
      </c>
      <c r="G134" s="45">
        <v>1</v>
      </c>
      <c r="H134" s="45">
        <v>2030</v>
      </c>
      <c r="I134" s="70">
        <f t="shared" si="16"/>
        <v>2400</v>
      </c>
      <c r="J134" s="70">
        <f>'Приложение 3'!G200</f>
        <v>0</v>
      </c>
      <c r="K134" s="70">
        <f>'Приложение 3'!F200</f>
        <v>0</v>
      </c>
      <c r="L134" s="70">
        <f>'Приложение 3'!E200</f>
        <v>2400</v>
      </c>
    </row>
    <row r="135" spans="1:12" s="43" customFormat="1" x14ac:dyDescent="0.25">
      <c r="A135" s="118"/>
      <c r="B135" s="121"/>
      <c r="C135" s="121"/>
      <c r="D135" s="124"/>
      <c r="E135" s="118"/>
      <c r="F135" s="46"/>
      <c r="G135" s="45"/>
      <c r="H135" s="46" t="s">
        <v>139</v>
      </c>
      <c r="I135" s="70">
        <f>J135+K135+L135</f>
        <v>12100</v>
      </c>
      <c r="J135" s="70">
        <f>SUM(J129:J134)</f>
        <v>0</v>
      </c>
      <c r="K135" s="70">
        <f>SUM(K129:K134)</f>
        <v>0</v>
      </c>
      <c r="L135" s="70">
        <f>SUM(L129:L134)</f>
        <v>12100</v>
      </c>
    </row>
    <row r="136" spans="1:12" s="43" customFormat="1" ht="15" customHeight="1" x14ac:dyDescent="0.25">
      <c r="A136" s="45"/>
      <c r="B136" s="125" t="s">
        <v>296</v>
      </c>
      <c r="C136" s="126"/>
      <c r="D136" s="126"/>
      <c r="E136" s="126"/>
      <c r="F136" s="126"/>
      <c r="G136" s="126"/>
      <c r="H136" s="126"/>
      <c r="I136" s="126"/>
      <c r="J136" s="126"/>
      <c r="K136" s="126"/>
      <c r="L136" s="127"/>
    </row>
    <row r="137" spans="1:12" s="43" customFormat="1" ht="17.25" customHeight="1" x14ac:dyDescent="0.25">
      <c r="A137" s="116" t="s">
        <v>157</v>
      </c>
      <c r="B137" s="119" t="s">
        <v>288</v>
      </c>
      <c r="C137" s="119" t="s">
        <v>137</v>
      </c>
      <c r="D137" s="122" t="s">
        <v>179</v>
      </c>
      <c r="E137" s="116" t="s">
        <v>34</v>
      </c>
      <c r="F137" s="45">
        <v>2025</v>
      </c>
      <c r="G137" s="45">
        <v>0</v>
      </c>
      <c r="H137" s="45">
        <v>2025</v>
      </c>
      <c r="I137" s="70">
        <f>J137+K137+L137</f>
        <v>0</v>
      </c>
      <c r="J137" s="70">
        <f>'Приложение 3'!G210</f>
        <v>0</v>
      </c>
      <c r="K137" s="70">
        <f>'Приложение 3'!F210</f>
        <v>0</v>
      </c>
      <c r="L137" s="70">
        <f>'Приложение 3'!E210</f>
        <v>0</v>
      </c>
    </row>
    <row r="138" spans="1:12" s="43" customFormat="1" ht="16.5" customHeight="1" x14ac:dyDescent="0.25">
      <c r="A138" s="117"/>
      <c r="B138" s="120"/>
      <c r="C138" s="120"/>
      <c r="D138" s="123"/>
      <c r="E138" s="117"/>
      <c r="F138" s="45">
        <v>2026</v>
      </c>
      <c r="G138" s="45">
        <v>0</v>
      </c>
      <c r="H138" s="45">
        <v>2026</v>
      </c>
      <c r="I138" s="70">
        <f t="shared" ref="I138:I142" si="17">J138+K138+L138</f>
        <v>0</v>
      </c>
      <c r="J138" s="70">
        <f>'Приложение 3'!G211</f>
        <v>0</v>
      </c>
      <c r="K138" s="70">
        <f>'Приложение 3'!F211</f>
        <v>0</v>
      </c>
      <c r="L138" s="70">
        <f>'Приложение 3'!E211</f>
        <v>0</v>
      </c>
    </row>
    <row r="139" spans="1:12" s="43" customFormat="1" ht="16.5" customHeight="1" x14ac:dyDescent="0.25">
      <c r="A139" s="117"/>
      <c r="B139" s="120"/>
      <c r="C139" s="120"/>
      <c r="D139" s="123"/>
      <c r="E139" s="117"/>
      <c r="F139" s="45">
        <v>2027</v>
      </c>
      <c r="G139" s="45">
        <v>0</v>
      </c>
      <c r="H139" s="45">
        <v>2027</v>
      </c>
      <c r="I139" s="70">
        <f t="shared" si="17"/>
        <v>0</v>
      </c>
      <c r="J139" s="70">
        <f>'Приложение 3'!G212</f>
        <v>0</v>
      </c>
      <c r="K139" s="70">
        <f>'Приложение 3'!F212</f>
        <v>0</v>
      </c>
      <c r="L139" s="70">
        <f>'Приложение 3'!E212</f>
        <v>0</v>
      </c>
    </row>
    <row r="140" spans="1:12" s="43" customFormat="1" ht="16.5" customHeight="1" x14ac:dyDescent="0.25">
      <c r="A140" s="117"/>
      <c r="B140" s="120"/>
      <c r="C140" s="120"/>
      <c r="D140" s="123"/>
      <c r="E140" s="117"/>
      <c r="F140" s="45">
        <v>2028</v>
      </c>
      <c r="G140" s="45">
        <v>1</v>
      </c>
      <c r="H140" s="45">
        <v>2028</v>
      </c>
      <c r="I140" s="70">
        <f t="shared" si="17"/>
        <v>4800</v>
      </c>
      <c r="J140" s="70">
        <f>'Приложение 3'!G213</f>
        <v>0</v>
      </c>
      <c r="K140" s="70">
        <f>'Приложение 3'!F213</f>
        <v>0</v>
      </c>
      <c r="L140" s="70">
        <f>'Приложение 3'!E213</f>
        <v>4800</v>
      </c>
    </row>
    <row r="141" spans="1:12" s="43" customFormat="1" ht="16.5" customHeight="1" x14ac:dyDescent="0.25">
      <c r="A141" s="117"/>
      <c r="B141" s="120"/>
      <c r="C141" s="120"/>
      <c r="D141" s="123"/>
      <c r="E141" s="117"/>
      <c r="F141" s="45">
        <v>2029</v>
      </c>
      <c r="G141" s="45">
        <v>0</v>
      </c>
      <c r="H141" s="45">
        <v>2029</v>
      </c>
      <c r="I141" s="70">
        <f t="shared" si="17"/>
        <v>0</v>
      </c>
      <c r="J141" s="70">
        <f>'Приложение 3'!G214</f>
        <v>0</v>
      </c>
      <c r="K141" s="70">
        <f>'Приложение 3'!F214</f>
        <v>0</v>
      </c>
      <c r="L141" s="70">
        <f>'Приложение 3'!E214</f>
        <v>0</v>
      </c>
    </row>
    <row r="142" spans="1:12" s="43" customFormat="1" ht="16.5" customHeight="1" x14ac:dyDescent="0.25">
      <c r="A142" s="117"/>
      <c r="B142" s="120"/>
      <c r="C142" s="120"/>
      <c r="D142" s="123"/>
      <c r="E142" s="117"/>
      <c r="F142" s="45">
        <v>2030</v>
      </c>
      <c r="G142" s="45">
        <v>0</v>
      </c>
      <c r="H142" s="45">
        <v>2030</v>
      </c>
      <c r="I142" s="70">
        <f t="shared" si="17"/>
        <v>0</v>
      </c>
      <c r="J142" s="70">
        <f>'Приложение 3'!G215</f>
        <v>0</v>
      </c>
      <c r="K142" s="70">
        <f>'Приложение 3'!F215</f>
        <v>0</v>
      </c>
      <c r="L142" s="70">
        <f>'Приложение 3'!E215</f>
        <v>0</v>
      </c>
    </row>
    <row r="143" spans="1:12" s="43" customFormat="1" x14ac:dyDescent="0.25">
      <c r="A143" s="118"/>
      <c r="B143" s="121"/>
      <c r="C143" s="121"/>
      <c r="D143" s="124"/>
      <c r="E143" s="118"/>
      <c r="F143" s="46"/>
      <c r="G143" s="45"/>
      <c r="H143" s="46" t="s">
        <v>139</v>
      </c>
      <c r="I143" s="70">
        <f>J143+K143+L143</f>
        <v>4800</v>
      </c>
      <c r="J143" s="70">
        <f>SUM(J137:J142)</f>
        <v>0</v>
      </c>
      <c r="K143" s="70">
        <f>SUM(K137:K142)</f>
        <v>0</v>
      </c>
      <c r="L143" s="70">
        <f t="shared" ref="L143" si="18">SUM(L137:L142)</f>
        <v>4800</v>
      </c>
    </row>
    <row r="144" spans="1:12" s="43" customFormat="1" x14ac:dyDescent="0.25">
      <c r="A144" s="45"/>
      <c r="B144" s="45" t="s">
        <v>21</v>
      </c>
      <c r="C144" s="45"/>
      <c r="D144" s="45"/>
      <c r="E144" s="45"/>
      <c r="F144" s="45"/>
      <c r="G144" s="45"/>
      <c r="H144" s="45"/>
      <c r="I144" s="70">
        <f>I14+I22+I29+I37+I45+I52+I60+I67+I75+I82+I90+I97+I105+I112+I119+I127+I135+I143</f>
        <v>1968631.3399999999</v>
      </c>
      <c r="J144" s="70">
        <f t="shared" ref="J144:K144" si="19">J14+J22+J29+J37+J45+J52+J60+J67+J75+J82+J90+J97+J105+J112+J119+J127+J135+J143</f>
        <v>26245.7</v>
      </c>
      <c r="K144" s="70">
        <f t="shared" si="19"/>
        <v>436365.2</v>
      </c>
      <c r="L144" s="70">
        <f>L14+L22+L29+L37+L45+L52+L60+L67+L75+L82+L90+L97+L105+L112+L119+L127+L135+L143</f>
        <v>1506020.4400000002</v>
      </c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>
        <v>1505848.44</v>
      </c>
    </row>
    <row r="146" spans="1:12" ht="18.75" x14ac:dyDescent="0.25">
      <c r="A146" s="23"/>
      <c r="L146" s="79">
        <f>L144-L145</f>
        <v>172.00000000023283</v>
      </c>
    </row>
    <row r="147" spans="1:12" x14ac:dyDescent="0.25">
      <c r="L147" s="79"/>
    </row>
  </sheetData>
  <mergeCells count="108">
    <mergeCell ref="B8:B14"/>
    <mergeCell ref="C8:C14"/>
    <mergeCell ref="D8:D14"/>
    <mergeCell ref="E8:E14"/>
    <mergeCell ref="B68:L68"/>
    <mergeCell ref="A23:A29"/>
    <mergeCell ref="B23:B29"/>
    <mergeCell ref="C23:C29"/>
    <mergeCell ref="D23:D29"/>
    <mergeCell ref="E23:E29"/>
    <mergeCell ref="A54:A60"/>
    <mergeCell ref="B54:B60"/>
    <mergeCell ref="C54:C60"/>
    <mergeCell ref="D54:D60"/>
    <mergeCell ref="B30:L30"/>
    <mergeCell ref="A31:A37"/>
    <mergeCell ref="B31:B37"/>
    <mergeCell ref="C31:C37"/>
    <mergeCell ref="D31:D37"/>
    <mergeCell ref="E31:E37"/>
    <mergeCell ref="A1:L1"/>
    <mergeCell ref="B15:L15"/>
    <mergeCell ref="B53:L53"/>
    <mergeCell ref="A4:A5"/>
    <mergeCell ref="B4:B5"/>
    <mergeCell ref="C4:C5"/>
    <mergeCell ref="A2:L2"/>
    <mergeCell ref="D4:G4"/>
    <mergeCell ref="B16:B22"/>
    <mergeCell ref="A16:A22"/>
    <mergeCell ref="C16:C22"/>
    <mergeCell ref="D16:D22"/>
    <mergeCell ref="E16:E22"/>
    <mergeCell ref="I4:L4"/>
    <mergeCell ref="B7:L7"/>
    <mergeCell ref="A8:A14"/>
    <mergeCell ref="A69:A75"/>
    <mergeCell ref="B69:B75"/>
    <mergeCell ref="C69:C75"/>
    <mergeCell ref="D69:D75"/>
    <mergeCell ref="E69:E75"/>
    <mergeCell ref="E54:E60"/>
    <mergeCell ref="A61:A67"/>
    <mergeCell ref="B61:B67"/>
    <mergeCell ref="C61:C67"/>
    <mergeCell ref="D61:D67"/>
    <mergeCell ref="E61:E67"/>
    <mergeCell ref="A76:A82"/>
    <mergeCell ref="B76:B82"/>
    <mergeCell ref="C76:C82"/>
    <mergeCell ref="D76:D82"/>
    <mergeCell ref="E76:E82"/>
    <mergeCell ref="B83:L83"/>
    <mergeCell ref="A84:A90"/>
    <mergeCell ref="B84:B90"/>
    <mergeCell ref="C84:C90"/>
    <mergeCell ref="D84:D90"/>
    <mergeCell ref="E84:E90"/>
    <mergeCell ref="A91:A97"/>
    <mergeCell ref="B91:B97"/>
    <mergeCell ref="C91:C97"/>
    <mergeCell ref="D91:D97"/>
    <mergeCell ref="E91:E97"/>
    <mergeCell ref="B98:L98"/>
    <mergeCell ref="A99:A105"/>
    <mergeCell ref="B99:B105"/>
    <mergeCell ref="C99:C105"/>
    <mergeCell ref="D99:D105"/>
    <mergeCell ref="E99:E105"/>
    <mergeCell ref="A106:A112"/>
    <mergeCell ref="B106:B112"/>
    <mergeCell ref="C106:C112"/>
    <mergeCell ref="D106:D112"/>
    <mergeCell ref="E106:E112"/>
    <mergeCell ref="B120:L120"/>
    <mergeCell ref="A121:A127"/>
    <mergeCell ref="B121:B127"/>
    <mergeCell ref="C121:C127"/>
    <mergeCell ref="D121:D127"/>
    <mergeCell ref="E121:E127"/>
    <mergeCell ref="A113:A119"/>
    <mergeCell ref="B113:B119"/>
    <mergeCell ref="C113:C119"/>
    <mergeCell ref="D113:D119"/>
    <mergeCell ref="E113:E119"/>
    <mergeCell ref="B128:L128"/>
    <mergeCell ref="A129:A135"/>
    <mergeCell ref="B129:B135"/>
    <mergeCell ref="C129:C135"/>
    <mergeCell ref="D129:D135"/>
    <mergeCell ref="E129:E135"/>
    <mergeCell ref="B136:L136"/>
    <mergeCell ref="A137:A143"/>
    <mergeCell ref="B137:B143"/>
    <mergeCell ref="C137:C143"/>
    <mergeCell ref="D137:D143"/>
    <mergeCell ref="E137:E143"/>
    <mergeCell ref="B38:L38"/>
    <mergeCell ref="A39:A45"/>
    <mergeCell ref="B39:B45"/>
    <mergeCell ref="C39:C45"/>
    <mergeCell ref="D39:D45"/>
    <mergeCell ref="E39:E45"/>
    <mergeCell ref="A46:A52"/>
    <mergeCell ref="B46:B52"/>
    <mergeCell ref="C46:C52"/>
    <mergeCell ref="D46:D52"/>
    <mergeCell ref="E46:E52"/>
  </mergeCells>
  <pageMargins left="0.19685039370078741" right="0.19685039370078741" top="0.59055118110236227" bottom="0.39370078740157483" header="0.19685039370078741" footer="0.19685039370078741"/>
  <pageSetup paperSize="9" scale="8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659B9-F90F-4D0F-836E-F6EF49988E75}">
  <dimension ref="A1:K230"/>
  <sheetViews>
    <sheetView view="pageBreakPreview" topLeftCell="A153" zoomScale="70" zoomScaleNormal="85" zoomScaleSheetLayoutView="70" workbookViewId="0">
      <selection activeCell="A4" sqref="A4:H230"/>
    </sheetView>
  </sheetViews>
  <sheetFormatPr defaultRowHeight="15" x14ac:dyDescent="0.25"/>
  <cols>
    <col min="2" max="2" width="53.42578125" customWidth="1"/>
    <col min="3" max="3" width="12" customWidth="1"/>
    <col min="4" max="6" width="13.85546875" style="51" customWidth="1"/>
    <col min="7" max="7" width="14.7109375" style="51" customWidth="1"/>
    <col min="8" max="8" width="27" customWidth="1"/>
  </cols>
  <sheetData>
    <row r="1" spans="1:8" ht="21.75" customHeight="1" x14ac:dyDescent="0.25">
      <c r="A1" s="145" t="s">
        <v>22</v>
      </c>
      <c r="B1" s="145"/>
      <c r="C1" s="145"/>
      <c r="D1" s="145"/>
      <c r="E1" s="145"/>
      <c r="F1" s="145"/>
      <c r="G1" s="145"/>
      <c r="H1" s="145"/>
    </row>
    <row r="2" spans="1:8" ht="21" customHeight="1" x14ac:dyDescent="0.25">
      <c r="A2" s="145" t="s">
        <v>75</v>
      </c>
      <c r="B2" s="145"/>
      <c r="C2" s="145"/>
      <c r="D2" s="145"/>
      <c r="E2" s="145"/>
      <c r="F2" s="145"/>
      <c r="G2" s="145"/>
      <c r="H2" s="145"/>
    </row>
    <row r="3" spans="1:8" ht="18.75" x14ac:dyDescent="0.25">
      <c r="A3" s="3"/>
    </row>
    <row r="4" spans="1:8" ht="87.75" customHeight="1" x14ac:dyDescent="0.25">
      <c r="A4" s="149" t="s">
        <v>23</v>
      </c>
      <c r="B4" s="149" t="s">
        <v>24</v>
      </c>
      <c r="C4" s="149" t="s">
        <v>33</v>
      </c>
      <c r="D4" s="146" t="s">
        <v>25</v>
      </c>
      <c r="E4" s="147"/>
      <c r="F4" s="147"/>
      <c r="G4" s="148"/>
      <c r="H4" s="4" t="s">
        <v>26</v>
      </c>
    </row>
    <row r="5" spans="1:8" ht="15.75" x14ac:dyDescent="0.25">
      <c r="A5" s="149"/>
      <c r="B5" s="149"/>
      <c r="C5" s="149"/>
      <c r="D5" s="150" t="s">
        <v>27</v>
      </c>
      <c r="E5" s="150" t="s">
        <v>28</v>
      </c>
      <c r="F5" s="150"/>
      <c r="G5" s="150"/>
      <c r="H5" s="151"/>
    </row>
    <row r="6" spans="1:8" ht="35.25" customHeight="1" x14ac:dyDescent="0.25">
      <c r="A6" s="149"/>
      <c r="B6" s="149"/>
      <c r="C6" s="149"/>
      <c r="D6" s="150"/>
      <c r="E6" s="48" t="s">
        <v>29</v>
      </c>
      <c r="F6" s="48" t="s">
        <v>30</v>
      </c>
      <c r="G6" s="48" t="s">
        <v>31</v>
      </c>
      <c r="H6" s="151"/>
    </row>
    <row r="7" spans="1:8" ht="15.75" x14ac:dyDescent="0.25">
      <c r="A7" s="6">
        <v>1</v>
      </c>
      <c r="B7" s="6">
        <v>2</v>
      </c>
      <c r="C7" s="7">
        <v>3</v>
      </c>
      <c r="D7" s="52">
        <v>4</v>
      </c>
      <c r="E7" s="52">
        <v>5</v>
      </c>
      <c r="F7" s="52">
        <v>6</v>
      </c>
      <c r="G7" s="52">
        <v>7</v>
      </c>
      <c r="H7" s="8">
        <v>8</v>
      </c>
    </row>
    <row r="8" spans="1:8" ht="19.5" customHeight="1" x14ac:dyDescent="0.25">
      <c r="A8" s="130"/>
      <c r="B8" s="130" t="s">
        <v>32</v>
      </c>
      <c r="C8" s="9">
        <v>2025</v>
      </c>
      <c r="D8" s="48">
        <f>SUM(E8:G8)</f>
        <v>321835.30000000005</v>
      </c>
      <c r="E8" s="48">
        <f t="shared" ref="E8:G13" si="0">E76+E224</f>
        <v>213449.90000000002</v>
      </c>
      <c r="F8" s="59">
        <f t="shared" si="0"/>
        <v>101766.9</v>
      </c>
      <c r="G8" s="59">
        <f t="shared" si="0"/>
        <v>6618.5</v>
      </c>
      <c r="H8" s="130" t="s">
        <v>301</v>
      </c>
    </row>
    <row r="9" spans="1:8" ht="19.5" customHeight="1" x14ac:dyDescent="0.25">
      <c r="A9" s="131"/>
      <c r="B9" s="131"/>
      <c r="C9" s="9">
        <v>2026</v>
      </c>
      <c r="D9" s="48">
        <f t="shared" ref="D9:D13" si="1">SUM(E9:G9)</f>
        <v>536732.9</v>
      </c>
      <c r="E9" s="59">
        <f t="shared" si="0"/>
        <v>257204.6</v>
      </c>
      <c r="F9" s="59">
        <f t="shared" si="0"/>
        <v>269798.3</v>
      </c>
      <c r="G9" s="59">
        <f t="shared" si="0"/>
        <v>9730</v>
      </c>
      <c r="H9" s="131"/>
    </row>
    <row r="10" spans="1:8" ht="19.5" customHeight="1" x14ac:dyDescent="0.25">
      <c r="A10" s="131"/>
      <c r="B10" s="131"/>
      <c r="C10" s="9">
        <v>2027</v>
      </c>
      <c r="D10" s="48">
        <f t="shared" si="1"/>
        <v>333924.40000000002</v>
      </c>
      <c r="E10" s="59">
        <f t="shared" si="0"/>
        <v>259227.2</v>
      </c>
      <c r="F10" s="59">
        <f t="shared" si="0"/>
        <v>64800</v>
      </c>
      <c r="G10" s="59">
        <f t="shared" si="0"/>
        <v>9897.2000000000007</v>
      </c>
      <c r="H10" s="131"/>
    </row>
    <row r="11" spans="1:8" ht="19.5" customHeight="1" x14ac:dyDescent="0.25">
      <c r="A11" s="131"/>
      <c r="B11" s="131"/>
      <c r="C11" s="9">
        <v>2028</v>
      </c>
      <c r="D11" s="48">
        <f t="shared" si="1"/>
        <v>258326.28000000003</v>
      </c>
      <c r="E11" s="59">
        <f>E65+E79+E227</f>
        <v>258326.28000000003</v>
      </c>
      <c r="F11" s="59">
        <f t="shared" si="0"/>
        <v>0</v>
      </c>
      <c r="G11" s="59">
        <f t="shared" si="0"/>
        <v>0</v>
      </c>
      <c r="H11" s="131"/>
    </row>
    <row r="12" spans="1:8" ht="19.5" customHeight="1" x14ac:dyDescent="0.25">
      <c r="A12" s="131"/>
      <c r="B12" s="131"/>
      <c r="C12" s="9">
        <v>2029</v>
      </c>
      <c r="D12" s="48">
        <f t="shared" si="1"/>
        <v>257424.98000000004</v>
      </c>
      <c r="E12" s="59">
        <f>E73+E80+E228</f>
        <v>257424.98000000004</v>
      </c>
      <c r="F12" s="59">
        <f t="shared" si="0"/>
        <v>0</v>
      </c>
      <c r="G12" s="59">
        <f t="shared" si="0"/>
        <v>0</v>
      </c>
      <c r="H12" s="131"/>
    </row>
    <row r="13" spans="1:8" ht="19.5" customHeight="1" x14ac:dyDescent="0.25">
      <c r="A13" s="131"/>
      <c r="B13" s="131"/>
      <c r="C13" s="9">
        <v>2030</v>
      </c>
      <c r="D13" s="48">
        <f t="shared" si="1"/>
        <v>260387.48000000004</v>
      </c>
      <c r="E13" s="59">
        <f t="shared" si="0"/>
        <v>260387.48000000004</v>
      </c>
      <c r="F13" s="59">
        <f t="shared" si="0"/>
        <v>0</v>
      </c>
      <c r="G13" s="59">
        <f t="shared" si="0"/>
        <v>0</v>
      </c>
      <c r="H13" s="131"/>
    </row>
    <row r="14" spans="1:8" ht="19.5" customHeight="1" x14ac:dyDescent="0.25">
      <c r="A14" s="132"/>
      <c r="B14" s="132"/>
      <c r="C14" s="47" t="s">
        <v>139</v>
      </c>
      <c r="D14" s="48">
        <f>SUM(D8:D13)</f>
        <v>1968631.34</v>
      </c>
      <c r="E14" s="48">
        <f>SUM(E8:E13)</f>
        <v>1506020.44</v>
      </c>
      <c r="F14" s="48">
        <f t="shared" ref="F14" si="2">SUM(F8:F13)</f>
        <v>436365.19999999995</v>
      </c>
      <c r="G14" s="48">
        <f t="shared" ref="G14" si="3">SUM(G8:G13)</f>
        <v>26245.7</v>
      </c>
      <c r="H14" s="132"/>
    </row>
    <row r="15" spans="1:8" ht="15.75" x14ac:dyDescent="0.25">
      <c r="A15" s="8" t="s">
        <v>12</v>
      </c>
      <c r="B15" s="18" t="s">
        <v>41</v>
      </c>
      <c r="C15" s="19"/>
      <c r="D15" s="49"/>
      <c r="E15" s="49"/>
      <c r="F15" s="49"/>
      <c r="G15" s="49"/>
      <c r="H15" s="20"/>
    </row>
    <row r="16" spans="1:8" ht="15.75" x14ac:dyDescent="0.25">
      <c r="A16" s="5" t="s">
        <v>36</v>
      </c>
      <c r="B16" s="136" t="s">
        <v>187</v>
      </c>
      <c r="C16" s="137"/>
      <c r="D16" s="137"/>
      <c r="E16" s="137"/>
      <c r="F16" s="137"/>
      <c r="G16" s="137"/>
      <c r="H16" s="138"/>
    </row>
    <row r="17" spans="1:8" ht="19.5" customHeight="1" x14ac:dyDescent="0.25">
      <c r="A17" s="130" t="s">
        <v>37</v>
      </c>
      <c r="B17" s="133" t="s">
        <v>302</v>
      </c>
      <c r="C17" s="9">
        <v>2025</v>
      </c>
      <c r="D17" s="59">
        <f>SUM(E17:G17)</f>
        <v>6787.3</v>
      </c>
      <c r="E17" s="59">
        <v>101.9</v>
      </c>
      <c r="F17" s="59">
        <v>66.900000000000006</v>
      </c>
      <c r="G17" s="59">
        <v>6618.5</v>
      </c>
      <c r="H17" s="130" t="s">
        <v>301</v>
      </c>
    </row>
    <row r="18" spans="1:8" ht="19.5" customHeight="1" x14ac:dyDescent="0.25">
      <c r="A18" s="131"/>
      <c r="B18" s="134"/>
      <c r="C18" s="9">
        <v>2026</v>
      </c>
      <c r="D18" s="59">
        <f t="shared" ref="D18:D22" si="4">SUM(E18:G18)</f>
        <v>9978</v>
      </c>
      <c r="E18" s="59">
        <v>149.69999999999999</v>
      </c>
      <c r="F18" s="59">
        <v>98.3</v>
      </c>
      <c r="G18" s="59">
        <v>9730</v>
      </c>
      <c r="H18" s="131"/>
    </row>
    <row r="19" spans="1:8" ht="19.5" customHeight="1" x14ac:dyDescent="0.25">
      <c r="A19" s="131"/>
      <c r="B19" s="134"/>
      <c r="C19" s="9">
        <v>2027</v>
      </c>
      <c r="D19" s="59">
        <f t="shared" si="4"/>
        <v>10149.5</v>
      </c>
      <c r="E19" s="59">
        <v>152.30000000000001</v>
      </c>
      <c r="F19" s="59">
        <v>100</v>
      </c>
      <c r="G19" s="59">
        <v>9897.2000000000007</v>
      </c>
      <c r="H19" s="131"/>
    </row>
    <row r="20" spans="1:8" ht="19.5" customHeight="1" x14ac:dyDescent="0.25">
      <c r="A20" s="131"/>
      <c r="B20" s="134"/>
      <c r="C20" s="9">
        <v>2028</v>
      </c>
      <c r="D20" s="59">
        <f t="shared" si="4"/>
        <v>0</v>
      </c>
      <c r="E20" s="59">
        <v>0</v>
      </c>
      <c r="F20" s="59">
        <v>0</v>
      </c>
      <c r="G20" s="59">
        <v>0</v>
      </c>
      <c r="H20" s="131"/>
    </row>
    <row r="21" spans="1:8" ht="19.5" customHeight="1" x14ac:dyDescent="0.25">
      <c r="A21" s="131"/>
      <c r="B21" s="134"/>
      <c r="C21" s="9">
        <v>2029</v>
      </c>
      <c r="D21" s="59">
        <f t="shared" si="4"/>
        <v>0</v>
      </c>
      <c r="E21" s="59">
        <v>0</v>
      </c>
      <c r="F21" s="59">
        <v>0</v>
      </c>
      <c r="G21" s="59">
        <v>0</v>
      </c>
      <c r="H21" s="131"/>
    </row>
    <row r="22" spans="1:8" ht="19.5" customHeight="1" x14ac:dyDescent="0.25">
      <c r="A22" s="131"/>
      <c r="B22" s="134"/>
      <c r="C22" s="9">
        <v>2030</v>
      </c>
      <c r="D22" s="59">
        <f t="shared" si="4"/>
        <v>0</v>
      </c>
      <c r="E22" s="59">
        <v>0</v>
      </c>
      <c r="F22" s="59">
        <v>0</v>
      </c>
      <c r="G22" s="50">
        <v>0</v>
      </c>
      <c r="H22" s="131"/>
    </row>
    <row r="23" spans="1:8" ht="19.5" customHeight="1" x14ac:dyDescent="0.25">
      <c r="A23" s="132"/>
      <c r="B23" s="135"/>
      <c r="C23" s="47" t="s">
        <v>139</v>
      </c>
      <c r="D23" s="59">
        <f>SUM(D17:D22)</f>
        <v>26914.799999999999</v>
      </c>
      <c r="E23" s="59">
        <f>SUM(E17:E22)</f>
        <v>403.9</v>
      </c>
      <c r="F23" s="59">
        <f t="shared" ref="F23:G23" si="5">SUM(F17:F22)</f>
        <v>265.2</v>
      </c>
      <c r="G23" s="59">
        <f t="shared" si="5"/>
        <v>26245.7</v>
      </c>
      <c r="H23" s="132"/>
    </row>
    <row r="24" spans="1:8" ht="19.5" customHeight="1" x14ac:dyDescent="0.25">
      <c r="A24" s="130"/>
      <c r="B24" s="133" t="s">
        <v>246</v>
      </c>
      <c r="C24" s="9">
        <v>2025</v>
      </c>
      <c r="D24" s="59">
        <f>SUM(E24:G24)</f>
        <v>6787.3</v>
      </c>
      <c r="E24" s="59">
        <f>E17</f>
        <v>101.9</v>
      </c>
      <c r="F24" s="59">
        <f t="shared" ref="F24:G24" si="6">F17</f>
        <v>66.900000000000006</v>
      </c>
      <c r="G24" s="59">
        <f t="shared" si="6"/>
        <v>6618.5</v>
      </c>
      <c r="H24" s="130"/>
    </row>
    <row r="25" spans="1:8" ht="19.5" customHeight="1" x14ac:dyDescent="0.25">
      <c r="A25" s="131"/>
      <c r="B25" s="134"/>
      <c r="C25" s="9">
        <v>2026</v>
      </c>
      <c r="D25" s="59">
        <f t="shared" ref="D25:D29" si="7">SUM(E25:G25)</f>
        <v>9978</v>
      </c>
      <c r="E25" s="59">
        <f t="shared" ref="E25:G25" si="8">E18</f>
        <v>149.69999999999999</v>
      </c>
      <c r="F25" s="59">
        <f t="shared" si="8"/>
        <v>98.3</v>
      </c>
      <c r="G25" s="59">
        <f t="shared" si="8"/>
        <v>9730</v>
      </c>
      <c r="H25" s="131"/>
    </row>
    <row r="26" spans="1:8" ht="19.5" customHeight="1" x14ac:dyDescent="0.25">
      <c r="A26" s="131"/>
      <c r="B26" s="134"/>
      <c r="C26" s="9">
        <v>2027</v>
      </c>
      <c r="D26" s="59">
        <f t="shared" si="7"/>
        <v>10149.5</v>
      </c>
      <c r="E26" s="59">
        <f t="shared" ref="E26:G26" si="9">E19</f>
        <v>152.30000000000001</v>
      </c>
      <c r="F26" s="59">
        <f t="shared" si="9"/>
        <v>100</v>
      </c>
      <c r="G26" s="59">
        <f t="shared" si="9"/>
        <v>9897.2000000000007</v>
      </c>
      <c r="H26" s="131"/>
    </row>
    <row r="27" spans="1:8" ht="19.5" customHeight="1" x14ac:dyDescent="0.25">
      <c r="A27" s="131"/>
      <c r="B27" s="134"/>
      <c r="C27" s="9">
        <v>2028</v>
      </c>
      <c r="D27" s="59">
        <f t="shared" si="7"/>
        <v>0</v>
      </c>
      <c r="E27" s="59">
        <f t="shared" ref="E27:G27" si="10">E20</f>
        <v>0</v>
      </c>
      <c r="F27" s="59">
        <f t="shared" si="10"/>
        <v>0</v>
      </c>
      <c r="G27" s="59">
        <f t="shared" si="10"/>
        <v>0</v>
      </c>
      <c r="H27" s="131"/>
    </row>
    <row r="28" spans="1:8" ht="19.5" customHeight="1" x14ac:dyDescent="0.25">
      <c r="A28" s="131"/>
      <c r="B28" s="134"/>
      <c r="C28" s="9">
        <v>2029</v>
      </c>
      <c r="D28" s="59">
        <f t="shared" si="7"/>
        <v>0</v>
      </c>
      <c r="E28" s="59">
        <f t="shared" ref="E28:G28" si="11">E21</f>
        <v>0</v>
      </c>
      <c r="F28" s="59">
        <f t="shared" si="11"/>
        <v>0</v>
      </c>
      <c r="G28" s="59">
        <f t="shared" si="11"/>
        <v>0</v>
      </c>
      <c r="H28" s="131"/>
    </row>
    <row r="29" spans="1:8" ht="19.5" customHeight="1" x14ac:dyDescent="0.25">
      <c r="A29" s="131"/>
      <c r="B29" s="134"/>
      <c r="C29" s="9">
        <v>2030</v>
      </c>
      <c r="D29" s="59">
        <f t="shared" si="7"/>
        <v>0</v>
      </c>
      <c r="E29" s="59">
        <f t="shared" ref="E29:G29" si="12">E22</f>
        <v>0</v>
      </c>
      <c r="F29" s="59">
        <f t="shared" si="12"/>
        <v>0</v>
      </c>
      <c r="G29" s="59">
        <f t="shared" si="12"/>
        <v>0</v>
      </c>
      <c r="H29" s="131"/>
    </row>
    <row r="30" spans="1:8" ht="19.5" customHeight="1" x14ac:dyDescent="0.25">
      <c r="A30" s="132"/>
      <c r="B30" s="135"/>
      <c r="C30" s="47" t="s">
        <v>139</v>
      </c>
      <c r="D30" s="59">
        <f>SUM(D24:D29)</f>
        <v>26914.799999999999</v>
      </c>
      <c r="E30" s="59">
        <f>SUM(E24:E29)</f>
        <v>403.9</v>
      </c>
      <c r="F30" s="59">
        <f t="shared" ref="F30:G30" si="13">SUM(F24:F29)</f>
        <v>265.2</v>
      </c>
      <c r="G30" s="59">
        <f t="shared" si="13"/>
        <v>26245.7</v>
      </c>
      <c r="H30" s="132"/>
    </row>
    <row r="31" spans="1:8" ht="15.75" x14ac:dyDescent="0.25">
      <c r="A31" s="25" t="s">
        <v>94</v>
      </c>
      <c r="B31" s="136" t="s">
        <v>50</v>
      </c>
      <c r="C31" s="137"/>
      <c r="D31" s="137"/>
      <c r="E31" s="137"/>
      <c r="F31" s="137"/>
      <c r="G31" s="137"/>
      <c r="H31" s="138"/>
    </row>
    <row r="32" spans="1:8" ht="19.5" customHeight="1" x14ac:dyDescent="0.25">
      <c r="A32" s="130" t="s">
        <v>158</v>
      </c>
      <c r="B32" s="133" t="s">
        <v>51</v>
      </c>
      <c r="C32" s="9">
        <v>2025</v>
      </c>
      <c r="D32" s="48">
        <f>SUM(E32:G32)</f>
        <v>103248.8</v>
      </c>
      <c r="E32" s="48">
        <v>1548.8</v>
      </c>
      <c r="F32" s="48">
        <v>101700</v>
      </c>
      <c r="G32" s="48">
        <v>0</v>
      </c>
      <c r="H32" s="130" t="s">
        <v>301</v>
      </c>
    </row>
    <row r="33" spans="1:8" ht="19.5" customHeight="1" x14ac:dyDescent="0.25">
      <c r="A33" s="131"/>
      <c r="B33" s="134"/>
      <c r="C33" s="9">
        <v>2026</v>
      </c>
      <c r="D33" s="48">
        <f t="shared" ref="D33:D37" si="14">SUM(E33:G33)</f>
        <v>65685.3</v>
      </c>
      <c r="E33" s="48">
        <v>985.3</v>
      </c>
      <c r="F33" s="48">
        <v>64700</v>
      </c>
      <c r="G33" s="48">
        <v>0</v>
      </c>
      <c r="H33" s="131"/>
    </row>
    <row r="34" spans="1:8" ht="19.5" customHeight="1" x14ac:dyDescent="0.25">
      <c r="A34" s="131"/>
      <c r="B34" s="134"/>
      <c r="C34" s="9">
        <v>2027</v>
      </c>
      <c r="D34" s="48">
        <f t="shared" si="14"/>
        <v>65685.3</v>
      </c>
      <c r="E34" s="48">
        <v>985.3</v>
      </c>
      <c r="F34" s="48">
        <v>64700</v>
      </c>
      <c r="G34" s="48">
        <v>0</v>
      </c>
      <c r="H34" s="131"/>
    </row>
    <row r="35" spans="1:8" ht="19.5" customHeight="1" x14ac:dyDescent="0.25">
      <c r="A35" s="131"/>
      <c r="B35" s="134"/>
      <c r="C35" s="9">
        <v>2028</v>
      </c>
      <c r="D35" s="48">
        <f t="shared" si="14"/>
        <v>0</v>
      </c>
      <c r="E35" s="48">
        <v>0</v>
      </c>
      <c r="F35" s="48">
        <v>0</v>
      </c>
      <c r="G35" s="48">
        <v>0</v>
      </c>
      <c r="H35" s="131"/>
    </row>
    <row r="36" spans="1:8" ht="19.5" customHeight="1" x14ac:dyDescent="0.25">
      <c r="A36" s="131"/>
      <c r="B36" s="134"/>
      <c r="C36" s="9">
        <v>2029</v>
      </c>
      <c r="D36" s="48">
        <f t="shared" si="14"/>
        <v>0</v>
      </c>
      <c r="E36" s="48">
        <v>0</v>
      </c>
      <c r="F36" s="48">
        <v>0</v>
      </c>
      <c r="G36" s="48">
        <v>0</v>
      </c>
      <c r="H36" s="131"/>
    </row>
    <row r="37" spans="1:8" ht="19.5" customHeight="1" x14ac:dyDescent="0.25">
      <c r="A37" s="131"/>
      <c r="B37" s="134"/>
      <c r="C37" s="9">
        <v>2030</v>
      </c>
      <c r="D37" s="48">
        <f t="shared" si="14"/>
        <v>0</v>
      </c>
      <c r="E37" s="48">
        <v>0</v>
      </c>
      <c r="F37" s="48">
        <v>0</v>
      </c>
      <c r="G37" s="50">
        <v>0</v>
      </c>
      <c r="H37" s="131"/>
    </row>
    <row r="38" spans="1:8" ht="19.5" customHeight="1" x14ac:dyDescent="0.25">
      <c r="A38" s="132"/>
      <c r="B38" s="135"/>
      <c r="C38" s="47" t="s">
        <v>139</v>
      </c>
      <c r="D38" s="48">
        <f>SUM(D32:D37)</f>
        <v>234619.40000000002</v>
      </c>
      <c r="E38" s="48">
        <f>SUM(E32:E37)</f>
        <v>3519.3999999999996</v>
      </c>
      <c r="F38" s="48">
        <f t="shared" ref="F38:G38" si="15">SUM(F32:F37)</f>
        <v>231100</v>
      </c>
      <c r="G38" s="48">
        <f t="shared" si="15"/>
        <v>0</v>
      </c>
      <c r="H38" s="132"/>
    </row>
    <row r="39" spans="1:8" ht="19.5" customHeight="1" x14ac:dyDescent="0.25">
      <c r="A39" s="130"/>
      <c r="B39" s="133" t="s">
        <v>123</v>
      </c>
      <c r="C39" s="9">
        <v>2025</v>
      </c>
      <c r="D39" s="48">
        <f>SUM(E39:G39)</f>
        <v>103248.8</v>
      </c>
      <c r="E39" s="48">
        <f>E32</f>
        <v>1548.8</v>
      </c>
      <c r="F39" s="48">
        <f t="shared" ref="F39:G39" si="16">F32</f>
        <v>101700</v>
      </c>
      <c r="G39" s="48">
        <f t="shared" si="16"/>
        <v>0</v>
      </c>
      <c r="H39" s="130"/>
    </row>
    <row r="40" spans="1:8" ht="19.5" customHeight="1" x14ac:dyDescent="0.25">
      <c r="A40" s="131"/>
      <c r="B40" s="134"/>
      <c r="C40" s="9">
        <v>2026</v>
      </c>
      <c r="D40" s="48">
        <f t="shared" ref="D40:D44" si="17">SUM(E40:G40)</f>
        <v>65685.3</v>
      </c>
      <c r="E40" s="48">
        <f t="shared" ref="E40:G44" si="18">E33</f>
        <v>985.3</v>
      </c>
      <c r="F40" s="48">
        <f t="shared" si="18"/>
        <v>64700</v>
      </c>
      <c r="G40" s="48">
        <f t="shared" si="18"/>
        <v>0</v>
      </c>
      <c r="H40" s="131"/>
    </row>
    <row r="41" spans="1:8" ht="19.5" customHeight="1" x14ac:dyDescent="0.25">
      <c r="A41" s="131"/>
      <c r="B41" s="134"/>
      <c r="C41" s="9">
        <v>2027</v>
      </c>
      <c r="D41" s="48">
        <f t="shared" si="17"/>
        <v>65685.3</v>
      </c>
      <c r="E41" s="48">
        <f t="shared" si="18"/>
        <v>985.3</v>
      </c>
      <c r="F41" s="48">
        <f t="shared" si="18"/>
        <v>64700</v>
      </c>
      <c r="G41" s="48">
        <f t="shared" si="18"/>
        <v>0</v>
      </c>
      <c r="H41" s="131"/>
    </row>
    <row r="42" spans="1:8" ht="19.5" customHeight="1" x14ac:dyDescent="0.25">
      <c r="A42" s="131"/>
      <c r="B42" s="134"/>
      <c r="C42" s="9">
        <v>2028</v>
      </c>
      <c r="D42" s="48">
        <f t="shared" si="17"/>
        <v>0</v>
      </c>
      <c r="E42" s="48">
        <f t="shared" si="18"/>
        <v>0</v>
      </c>
      <c r="F42" s="48">
        <f t="shared" si="18"/>
        <v>0</v>
      </c>
      <c r="G42" s="48">
        <f t="shared" si="18"/>
        <v>0</v>
      </c>
      <c r="H42" s="131"/>
    </row>
    <row r="43" spans="1:8" ht="19.5" customHeight="1" x14ac:dyDescent="0.25">
      <c r="A43" s="131"/>
      <c r="B43" s="134"/>
      <c r="C43" s="9">
        <v>2029</v>
      </c>
      <c r="D43" s="48">
        <f t="shared" si="17"/>
        <v>0</v>
      </c>
      <c r="E43" s="48">
        <f t="shared" si="18"/>
        <v>0</v>
      </c>
      <c r="F43" s="48">
        <f t="shared" si="18"/>
        <v>0</v>
      </c>
      <c r="G43" s="48">
        <f t="shared" si="18"/>
        <v>0</v>
      </c>
      <c r="H43" s="131"/>
    </row>
    <row r="44" spans="1:8" ht="19.5" customHeight="1" x14ac:dyDescent="0.25">
      <c r="A44" s="131"/>
      <c r="B44" s="134"/>
      <c r="C44" s="9">
        <v>2030</v>
      </c>
      <c r="D44" s="48">
        <f t="shared" si="17"/>
        <v>0</v>
      </c>
      <c r="E44" s="48">
        <f t="shared" si="18"/>
        <v>0</v>
      </c>
      <c r="F44" s="48">
        <f t="shared" si="18"/>
        <v>0</v>
      </c>
      <c r="G44" s="48">
        <f t="shared" si="18"/>
        <v>0</v>
      </c>
      <c r="H44" s="131"/>
    </row>
    <row r="45" spans="1:8" ht="19.5" customHeight="1" x14ac:dyDescent="0.25">
      <c r="A45" s="132"/>
      <c r="B45" s="135"/>
      <c r="C45" s="47" t="s">
        <v>139</v>
      </c>
      <c r="D45" s="48">
        <f>SUM(D39:D44)</f>
        <v>234619.40000000002</v>
      </c>
      <c r="E45" s="48">
        <f>SUM(E39:E44)</f>
        <v>3519.3999999999996</v>
      </c>
      <c r="F45" s="48">
        <f t="shared" ref="F45" si="19">SUM(F39:F44)</f>
        <v>231100</v>
      </c>
      <c r="G45" s="48">
        <f t="shared" ref="G45" si="20">SUM(G39:G44)</f>
        <v>0</v>
      </c>
      <c r="H45" s="132"/>
    </row>
    <row r="46" spans="1:8" ht="15.75" x14ac:dyDescent="0.25">
      <c r="A46" s="25" t="s">
        <v>185</v>
      </c>
      <c r="B46" s="136" t="s">
        <v>188</v>
      </c>
      <c r="C46" s="137"/>
      <c r="D46" s="137"/>
      <c r="E46" s="137"/>
      <c r="F46" s="137"/>
      <c r="G46" s="137"/>
      <c r="H46" s="138"/>
    </row>
    <row r="47" spans="1:8" ht="19.5" customHeight="1" x14ac:dyDescent="0.25">
      <c r="A47" s="130" t="s">
        <v>186</v>
      </c>
      <c r="B47" s="139" t="s">
        <v>189</v>
      </c>
      <c r="C47" s="9">
        <v>2025</v>
      </c>
      <c r="D47" s="59">
        <f>SUM(E47:G47)</f>
        <v>0</v>
      </c>
      <c r="E47" s="59">
        <v>0</v>
      </c>
      <c r="F47" s="59">
        <v>0</v>
      </c>
      <c r="G47" s="59">
        <v>0</v>
      </c>
      <c r="H47" s="130" t="s">
        <v>301</v>
      </c>
    </row>
    <row r="48" spans="1:8" ht="19.5" customHeight="1" x14ac:dyDescent="0.25">
      <c r="A48" s="131"/>
      <c r="B48" s="140"/>
      <c r="C48" s="9">
        <v>2026</v>
      </c>
      <c r="D48" s="59">
        <f t="shared" ref="D48:D52" si="21">SUM(E48:G48)</f>
        <v>208121.9</v>
      </c>
      <c r="E48" s="59">
        <v>3121.9</v>
      </c>
      <c r="F48" s="59">
        <v>205000</v>
      </c>
      <c r="G48" s="59">
        <v>0</v>
      </c>
      <c r="H48" s="131"/>
    </row>
    <row r="49" spans="1:8" ht="19.5" customHeight="1" x14ac:dyDescent="0.25">
      <c r="A49" s="131"/>
      <c r="B49" s="140"/>
      <c r="C49" s="9">
        <v>2027</v>
      </c>
      <c r="D49" s="59">
        <f t="shared" si="21"/>
        <v>0</v>
      </c>
      <c r="E49" s="59">
        <v>0</v>
      </c>
      <c r="F49" s="59">
        <v>0</v>
      </c>
      <c r="G49" s="59">
        <v>0</v>
      </c>
      <c r="H49" s="131"/>
    </row>
    <row r="50" spans="1:8" ht="19.5" customHeight="1" x14ac:dyDescent="0.25">
      <c r="A50" s="131"/>
      <c r="B50" s="140"/>
      <c r="C50" s="9">
        <v>2028</v>
      </c>
      <c r="D50" s="59">
        <f t="shared" si="21"/>
        <v>0</v>
      </c>
      <c r="E50" s="59">
        <v>0</v>
      </c>
      <c r="F50" s="59">
        <v>0</v>
      </c>
      <c r="G50" s="59">
        <v>0</v>
      </c>
      <c r="H50" s="131"/>
    </row>
    <row r="51" spans="1:8" ht="19.5" customHeight="1" x14ac:dyDescent="0.25">
      <c r="A51" s="131"/>
      <c r="B51" s="140"/>
      <c r="C51" s="9">
        <v>2029</v>
      </c>
      <c r="D51" s="59">
        <f t="shared" si="21"/>
        <v>0</v>
      </c>
      <c r="E51" s="59">
        <v>0</v>
      </c>
      <c r="F51" s="59">
        <v>0</v>
      </c>
      <c r="G51" s="59">
        <v>0</v>
      </c>
      <c r="H51" s="131"/>
    </row>
    <row r="52" spans="1:8" ht="19.5" customHeight="1" x14ac:dyDescent="0.25">
      <c r="A52" s="131"/>
      <c r="B52" s="140"/>
      <c r="C52" s="9">
        <v>2030</v>
      </c>
      <c r="D52" s="59">
        <f t="shared" si="21"/>
        <v>0</v>
      </c>
      <c r="E52" s="59">
        <v>0</v>
      </c>
      <c r="F52" s="59">
        <v>0</v>
      </c>
      <c r="G52" s="59">
        <v>0</v>
      </c>
      <c r="H52" s="131"/>
    </row>
    <row r="53" spans="1:8" ht="19.5" customHeight="1" x14ac:dyDescent="0.25">
      <c r="A53" s="132"/>
      <c r="B53" s="141"/>
      <c r="C53" s="47" t="s">
        <v>139</v>
      </c>
      <c r="D53" s="59">
        <f>SUM(D47:D52)</f>
        <v>208121.9</v>
      </c>
      <c r="E53" s="59">
        <f>SUM(E47:E52)</f>
        <v>3121.9</v>
      </c>
      <c r="F53" s="59">
        <f t="shared" ref="F53:G53" si="22">SUM(F47:F52)</f>
        <v>205000</v>
      </c>
      <c r="G53" s="59">
        <f t="shared" si="22"/>
        <v>0</v>
      </c>
      <c r="H53" s="132"/>
    </row>
    <row r="54" spans="1:8" ht="19.5" customHeight="1" x14ac:dyDescent="0.25">
      <c r="A54" s="130"/>
      <c r="B54" s="133" t="s">
        <v>190</v>
      </c>
      <c r="C54" s="9">
        <v>2025</v>
      </c>
      <c r="D54" s="59">
        <f>SUM(E54:G54)</f>
        <v>0</v>
      </c>
      <c r="E54" s="59">
        <f>E47</f>
        <v>0</v>
      </c>
      <c r="F54" s="59">
        <f t="shared" ref="F54:G54" si="23">F47</f>
        <v>0</v>
      </c>
      <c r="G54" s="59">
        <f t="shared" si="23"/>
        <v>0</v>
      </c>
      <c r="H54" s="130"/>
    </row>
    <row r="55" spans="1:8" ht="19.5" customHeight="1" x14ac:dyDescent="0.25">
      <c r="A55" s="131"/>
      <c r="B55" s="134"/>
      <c r="C55" s="9">
        <v>2026</v>
      </c>
      <c r="D55" s="59">
        <f t="shared" ref="D55:D59" si="24">SUM(E55:G55)</f>
        <v>208121.9</v>
      </c>
      <c r="E55" s="59">
        <v>3121.9</v>
      </c>
      <c r="F55" s="59">
        <f t="shared" ref="F55:G55" si="25">F48</f>
        <v>205000</v>
      </c>
      <c r="G55" s="59">
        <f t="shared" si="25"/>
        <v>0</v>
      </c>
      <c r="H55" s="131"/>
    </row>
    <row r="56" spans="1:8" ht="19.5" customHeight="1" x14ac:dyDescent="0.25">
      <c r="A56" s="131"/>
      <c r="B56" s="134"/>
      <c r="C56" s="9">
        <v>2027</v>
      </c>
      <c r="D56" s="59">
        <f t="shared" si="24"/>
        <v>0</v>
      </c>
      <c r="E56" s="59">
        <f t="shared" ref="E56:G56" si="26">E49</f>
        <v>0</v>
      </c>
      <c r="F56" s="59">
        <f t="shared" si="26"/>
        <v>0</v>
      </c>
      <c r="G56" s="59">
        <f t="shared" si="26"/>
        <v>0</v>
      </c>
      <c r="H56" s="131"/>
    </row>
    <row r="57" spans="1:8" ht="19.5" customHeight="1" x14ac:dyDescent="0.25">
      <c r="A57" s="131"/>
      <c r="B57" s="134"/>
      <c r="C57" s="9">
        <v>2028</v>
      </c>
      <c r="D57" s="59">
        <f t="shared" si="24"/>
        <v>0</v>
      </c>
      <c r="E57" s="59">
        <f t="shared" ref="E57:G57" si="27">E50</f>
        <v>0</v>
      </c>
      <c r="F57" s="59">
        <f t="shared" si="27"/>
        <v>0</v>
      </c>
      <c r="G57" s="59">
        <f t="shared" si="27"/>
        <v>0</v>
      </c>
      <c r="H57" s="131"/>
    </row>
    <row r="58" spans="1:8" ht="19.5" customHeight="1" x14ac:dyDescent="0.25">
      <c r="A58" s="131"/>
      <c r="B58" s="134"/>
      <c r="C58" s="9">
        <v>2029</v>
      </c>
      <c r="D58" s="59">
        <f t="shared" si="24"/>
        <v>0</v>
      </c>
      <c r="E58" s="59">
        <f t="shared" ref="E58:G58" si="28">E51</f>
        <v>0</v>
      </c>
      <c r="F58" s="59">
        <f t="shared" si="28"/>
        <v>0</v>
      </c>
      <c r="G58" s="59">
        <f t="shared" si="28"/>
        <v>0</v>
      </c>
      <c r="H58" s="131"/>
    </row>
    <row r="59" spans="1:8" ht="19.5" customHeight="1" x14ac:dyDescent="0.25">
      <c r="A59" s="131"/>
      <c r="B59" s="134"/>
      <c r="C59" s="9">
        <v>2030</v>
      </c>
      <c r="D59" s="59">
        <f t="shared" si="24"/>
        <v>0</v>
      </c>
      <c r="E59" s="59">
        <f t="shared" ref="E59:G59" si="29">E52</f>
        <v>0</v>
      </c>
      <c r="F59" s="59">
        <f t="shared" si="29"/>
        <v>0</v>
      </c>
      <c r="G59" s="59">
        <f t="shared" si="29"/>
        <v>0</v>
      </c>
      <c r="H59" s="131"/>
    </row>
    <row r="60" spans="1:8" ht="19.5" customHeight="1" x14ac:dyDescent="0.25">
      <c r="A60" s="132"/>
      <c r="B60" s="135"/>
      <c r="C60" s="47" t="s">
        <v>139</v>
      </c>
      <c r="D60" s="59">
        <f>SUM(D54:D59)</f>
        <v>208121.9</v>
      </c>
      <c r="E60" s="59">
        <f>SUM(E54:E59)</f>
        <v>3121.9</v>
      </c>
      <c r="F60" s="59">
        <f t="shared" ref="F60:G60" si="30">SUM(F54:F59)</f>
        <v>205000</v>
      </c>
      <c r="G60" s="59">
        <f t="shared" si="30"/>
        <v>0</v>
      </c>
      <c r="H60" s="132"/>
    </row>
    <row r="61" spans="1:8" ht="15.75" x14ac:dyDescent="0.25">
      <c r="A61" s="25" t="s">
        <v>247</v>
      </c>
      <c r="B61" s="136" t="s">
        <v>303</v>
      </c>
      <c r="C61" s="137"/>
      <c r="D61" s="137"/>
      <c r="E61" s="137"/>
      <c r="F61" s="137"/>
      <c r="G61" s="137"/>
      <c r="H61" s="138"/>
    </row>
    <row r="62" spans="1:8" ht="19.5" customHeight="1" x14ac:dyDescent="0.25">
      <c r="A62" s="130" t="s">
        <v>235</v>
      </c>
      <c r="B62" s="139" t="s">
        <v>192</v>
      </c>
      <c r="C62" s="9">
        <v>2025</v>
      </c>
      <c r="D62" s="59">
        <f>SUM(E62:G62)</f>
        <v>0</v>
      </c>
      <c r="E62" s="59">
        <v>0</v>
      </c>
      <c r="F62" s="59">
        <v>0</v>
      </c>
      <c r="G62" s="59">
        <v>0</v>
      </c>
      <c r="H62" s="130" t="s">
        <v>301</v>
      </c>
    </row>
    <row r="63" spans="1:8" ht="19.5" customHeight="1" x14ac:dyDescent="0.25">
      <c r="A63" s="131"/>
      <c r="B63" s="140"/>
      <c r="C63" s="9">
        <v>2026</v>
      </c>
      <c r="D63" s="59">
        <f t="shared" ref="D63:D67" si="31">SUM(E63:G63)</f>
        <v>0</v>
      </c>
      <c r="E63" s="59">
        <v>0</v>
      </c>
      <c r="F63" s="59">
        <v>0</v>
      </c>
      <c r="G63" s="59">
        <v>0</v>
      </c>
      <c r="H63" s="131"/>
    </row>
    <row r="64" spans="1:8" ht="19.5" customHeight="1" x14ac:dyDescent="0.25">
      <c r="A64" s="131"/>
      <c r="B64" s="140"/>
      <c r="C64" s="9">
        <v>2027</v>
      </c>
      <c r="D64" s="59">
        <f t="shared" si="31"/>
        <v>0</v>
      </c>
      <c r="E64" s="59">
        <v>0</v>
      </c>
      <c r="F64" s="59">
        <v>0</v>
      </c>
      <c r="G64" s="59">
        <v>0</v>
      </c>
      <c r="H64" s="131"/>
    </row>
    <row r="65" spans="1:8" ht="19.5" customHeight="1" x14ac:dyDescent="0.25">
      <c r="A65" s="131"/>
      <c r="B65" s="140"/>
      <c r="C65" s="9">
        <v>2028</v>
      </c>
      <c r="D65" s="59">
        <f t="shared" si="31"/>
        <v>110</v>
      </c>
      <c r="E65" s="59">
        <v>110</v>
      </c>
      <c r="F65" s="59">
        <v>0</v>
      </c>
      <c r="G65" s="59">
        <v>0</v>
      </c>
      <c r="H65" s="131"/>
    </row>
    <row r="66" spans="1:8" ht="19.5" customHeight="1" x14ac:dyDescent="0.25">
      <c r="A66" s="131"/>
      <c r="B66" s="140"/>
      <c r="C66" s="9">
        <v>2029</v>
      </c>
      <c r="D66" s="59">
        <f t="shared" si="31"/>
        <v>62</v>
      </c>
      <c r="E66" s="67">
        <v>62</v>
      </c>
      <c r="F66" s="59">
        <v>0</v>
      </c>
      <c r="G66" s="59">
        <v>0</v>
      </c>
      <c r="H66" s="131"/>
    </row>
    <row r="67" spans="1:8" ht="19.5" customHeight="1" x14ac:dyDescent="0.25">
      <c r="A67" s="131"/>
      <c r="B67" s="140"/>
      <c r="C67" s="9">
        <v>2030</v>
      </c>
      <c r="D67" s="59">
        <f t="shared" si="31"/>
        <v>0</v>
      </c>
      <c r="E67" s="59">
        <v>0</v>
      </c>
      <c r="F67" s="59">
        <v>0</v>
      </c>
      <c r="G67" s="59">
        <v>0</v>
      </c>
      <c r="H67" s="131"/>
    </row>
    <row r="68" spans="1:8" ht="19.5" customHeight="1" x14ac:dyDescent="0.25">
      <c r="A68" s="132"/>
      <c r="B68" s="141"/>
      <c r="C68" s="47" t="s">
        <v>139</v>
      </c>
      <c r="D68" s="59">
        <f>SUM(D62:D67)</f>
        <v>172</v>
      </c>
      <c r="E68" s="59">
        <f>SUM(E62:E67)</f>
        <v>172</v>
      </c>
      <c r="F68" s="59">
        <f t="shared" ref="F68:G68" si="32">SUM(F62:F67)</f>
        <v>0</v>
      </c>
      <c r="G68" s="59">
        <f t="shared" si="32"/>
        <v>0</v>
      </c>
      <c r="H68" s="132"/>
    </row>
    <row r="69" spans="1:8" ht="19.5" customHeight="1" x14ac:dyDescent="0.25">
      <c r="A69" s="130"/>
      <c r="B69" s="133" t="s">
        <v>193</v>
      </c>
      <c r="C69" s="9">
        <v>2025</v>
      </c>
      <c r="D69" s="59">
        <f>SUM(E69:G69)</f>
        <v>0</v>
      </c>
      <c r="E69" s="59">
        <f>E62</f>
        <v>0</v>
      </c>
      <c r="F69" s="59">
        <f t="shared" ref="F69:G69" si="33">F62</f>
        <v>0</v>
      </c>
      <c r="G69" s="59">
        <f t="shared" si="33"/>
        <v>0</v>
      </c>
      <c r="H69" s="130"/>
    </row>
    <row r="70" spans="1:8" ht="19.5" customHeight="1" x14ac:dyDescent="0.25">
      <c r="A70" s="131"/>
      <c r="B70" s="134"/>
      <c r="C70" s="9">
        <v>2026</v>
      </c>
      <c r="D70" s="59">
        <f t="shared" ref="D70:D74" si="34">SUM(E70:G70)</f>
        <v>0</v>
      </c>
      <c r="E70" s="59">
        <f t="shared" ref="E70:G70" si="35">E63</f>
        <v>0</v>
      </c>
      <c r="F70" s="59">
        <f t="shared" si="35"/>
        <v>0</v>
      </c>
      <c r="G70" s="59">
        <f t="shared" si="35"/>
        <v>0</v>
      </c>
      <c r="H70" s="131"/>
    </row>
    <row r="71" spans="1:8" ht="19.5" customHeight="1" x14ac:dyDescent="0.25">
      <c r="A71" s="131"/>
      <c r="B71" s="134"/>
      <c r="C71" s="9">
        <v>2027</v>
      </c>
      <c r="D71" s="59">
        <f t="shared" si="34"/>
        <v>0</v>
      </c>
      <c r="E71" s="59">
        <f t="shared" ref="E71:G71" si="36">E64</f>
        <v>0</v>
      </c>
      <c r="F71" s="59">
        <f t="shared" si="36"/>
        <v>0</v>
      </c>
      <c r="G71" s="59">
        <f t="shared" si="36"/>
        <v>0</v>
      </c>
      <c r="H71" s="131"/>
    </row>
    <row r="72" spans="1:8" ht="19.5" customHeight="1" x14ac:dyDescent="0.25">
      <c r="A72" s="131"/>
      <c r="B72" s="134"/>
      <c r="C72" s="9">
        <v>2028</v>
      </c>
      <c r="D72" s="59">
        <f t="shared" si="34"/>
        <v>110</v>
      </c>
      <c r="E72" s="59">
        <f t="shared" ref="E72:G72" si="37">E65</f>
        <v>110</v>
      </c>
      <c r="F72" s="59">
        <f t="shared" si="37"/>
        <v>0</v>
      </c>
      <c r="G72" s="59">
        <f t="shared" si="37"/>
        <v>0</v>
      </c>
      <c r="H72" s="131"/>
    </row>
    <row r="73" spans="1:8" ht="19.5" customHeight="1" x14ac:dyDescent="0.25">
      <c r="A73" s="131"/>
      <c r="B73" s="134"/>
      <c r="C73" s="9">
        <v>2029</v>
      </c>
      <c r="D73" s="59">
        <f t="shared" si="34"/>
        <v>62</v>
      </c>
      <c r="E73" s="59">
        <f t="shared" ref="E73:G73" si="38">E66</f>
        <v>62</v>
      </c>
      <c r="F73" s="59">
        <f t="shared" si="38"/>
        <v>0</v>
      </c>
      <c r="G73" s="59">
        <f t="shared" si="38"/>
        <v>0</v>
      </c>
      <c r="H73" s="131"/>
    </row>
    <row r="74" spans="1:8" ht="19.5" customHeight="1" x14ac:dyDescent="0.25">
      <c r="A74" s="131"/>
      <c r="B74" s="134"/>
      <c r="C74" s="9">
        <v>2030</v>
      </c>
      <c r="D74" s="59">
        <f t="shared" si="34"/>
        <v>0</v>
      </c>
      <c r="E74" s="59">
        <f t="shared" ref="E74:G74" si="39">E67</f>
        <v>0</v>
      </c>
      <c r="F74" s="59">
        <f t="shared" si="39"/>
        <v>0</v>
      </c>
      <c r="G74" s="59">
        <f t="shared" si="39"/>
        <v>0</v>
      </c>
      <c r="H74" s="131"/>
    </row>
    <row r="75" spans="1:8" ht="19.5" customHeight="1" x14ac:dyDescent="0.25">
      <c r="A75" s="132"/>
      <c r="B75" s="135"/>
      <c r="C75" s="47" t="s">
        <v>139</v>
      </c>
      <c r="D75" s="59">
        <f>SUM(D69:D74)</f>
        <v>172</v>
      </c>
      <c r="E75" s="59">
        <f>SUM(E69:E74)</f>
        <v>172</v>
      </c>
      <c r="F75" s="59">
        <f t="shared" ref="F75:G75" si="40">SUM(F69:F74)</f>
        <v>0</v>
      </c>
      <c r="G75" s="59">
        <f t="shared" si="40"/>
        <v>0</v>
      </c>
      <c r="H75" s="132"/>
    </row>
    <row r="76" spans="1:8" ht="19.5" customHeight="1" x14ac:dyDescent="0.25">
      <c r="A76" s="130"/>
      <c r="B76" s="133" t="s">
        <v>46</v>
      </c>
      <c r="C76" s="9">
        <v>2025</v>
      </c>
      <c r="D76" s="48">
        <f>SUM(E76:G76)</f>
        <v>110036.09999999999</v>
      </c>
      <c r="E76" s="48">
        <f t="shared" ref="E76:E81" si="41">E24+E39+E54</f>
        <v>1650.7</v>
      </c>
      <c r="F76" s="59">
        <f t="shared" ref="F76:G76" si="42">F24+F39+F54</f>
        <v>101766.9</v>
      </c>
      <c r="G76" s="59">
        <f t="shared" si="42"/>
        <v>6618.5</v>
      </c>
      <c r="H76" s="130"/>
    </row>
    <row r="77" spans="1:8" ht="19.5" customHeight="1" x14ac:dyDescent="0.25">
      <c r="A77" s="131"/>
      <c r="B77" s="134"/>
      <c r="C77" s="9">
        <v>2026</v>
      </c>
      <c r="D77" s="48">
        <f t="shared" ref="D77:D81" si="43">SUM(E77:G77)</f>
        <v>283785.2</v>
      </c>
      <c r="E77" s="59">
        <f t="shared" si="41"/>
        <v>4256.8999999999996</v>
      </c>
      <c r="F77" s="59">
        <f t="shared" ref="F77:G81" si="44">F25+F40+F55</f>
        <v>269798.3</v>
      </c>
      <c r="G77" s="59">
        <f t="shared" si="44"/>
        <v>9730</v>
      </c>
      <c r="H77" s="131"/>
    </row>
    <row r="78" spans="1:8" ht="19.5" customHeight="1" x14ac:dyDescent="0.25">
      <c r="A78" s="131"/>
      <c r="B78" s="134"/>
      <c r="C78" s="9">
        <v>2027</v>
      </c>
      <c r="D78" s="48">
        <f t="shared" si="43"/>
        <v>75834.8</v>
      </c>
      <c r="E78" s="59">
        <f t="shared" si="41"/>
        <v>1137.5999999999999</v>
      </c>
      <c r="F78" s="59">
        <f t="shared" si="44"/>
        <v>64800</v>
      </c>
      <c r="G78" s="59">
        <f t="shared" si="44"/>
        <v>9897.2000000000007</v>
      </c>
      <c r="H78" s="131"/>
    </row>
    <row r="79" spans="1:8" ht="19.5" customHeight="1" x14ac:dyDescent="0.25">
      <c r="A79" s="131"/>
      <c r="B79" s="134"/>
      <c r="C79" s="9">
        <v>2028</v>
      </c>
      <c r="D79" s="48">
        <f t="shared" si="43"/>
        <v>0</v>
      </c>
      <c r="E79" s="59">
        <f t="shared" si="41"/>
        <v>0</v>
      </c>
      <c r="F79" s="59">
        <f t="shared" si="44"/>
        <v>0</v>
      </c>
      <c r="G79" s="59">
        <f t="shared" si="44"/>
        <v>0</v>
      </c>
      <c r="H79" s="131"/>
    </row>
    <row r="80" spans="1:8" ht="19.5" customHeight="1" x14ac:dyDescent="0.25">
      <c r="A80" s="131"/>
      <c r="B80" s="134"/>
      <c r="C80" s="9">
        <v>2029</v>
      </c>
      <c r="D80" s="48">
        <f t="shared" si="43"/>
        <v>0</v>
      </c>
      <c r="E80" s="59">
        <f t="shared" si="41"/>
        <v>0</v>
      </c>
      <c r="F80" s="59">
        <f t="shared" si="44"/>
        <v>0</v>
      </c>
      <c r="G80" s="59">
        <f t="shared" si="44"/>
        <v>0</v>
      </c>
      <c r="H80" s="131"/>
    </row>
    <row r="81" spans="1:8" ht="19.5" customHeight="1" x14ac:dyDescent="0.25">
      <c r="A81" s="131"/>
      <c r="B81" s="134"/>
      <c r="C81" s="9">
        <v>2030</v>
      </c>
      <c r="D81" s="48">
        <f t="shared" si="43"/>
        <v>0</v>
      </c>
      <c r="E81" s="59">
        <f t="shared" si="41"/>
        <v>0</v>
      </c>
      <c r="F81" s="59">
        <f t="shared" si="44"/>
        <v>0</v>
      </c>
      <c r="G81" s="59">
        <f t="shared" si="44"/>
        <v>0</v>
      </c>
      <c r="H81" s="131"/>
    </row>
    <row r="82" spans="1:8" ht="19.5" customHeight="1" x14ac:dyDescent="0.25">
      <c r="A82" s="132"/>
      <c r="B82" s="135"/>
      <c r="C82" s="47" t="s">
        <v>139</v>
      </c>
      <c r="D82" s="48">
        <f>SUM(D76:D81)</f>
        <v>469656.1</v>
      </c>
      <c r="E82" s="48">
        <f>SUM(E76:E81)</f>
        <v>7045.1999999999989</v>
      </c>
      <c r="F82" s="48">
        <f t="shared" ref="F82" si="45">SUM(F76:F81)</f>
        <v>436365.19999999995</v>
      </c>
      <c r="G82" s="48">
        <f t="shared" ref="G82" si="46">SUM(G76:G81)</f>
        <v>26245.7</v>
      </c>
      <c r="H82" s="132"/>
    </row>
    <row r="83" spans="1:8" ht="19.5" customHeight="1" x14ac:dyDescent="0.25">
      <c r="A83" s="11" t="s">
        <v>43</v>
      </c>
      <c r="B83" s="136" t="s">
        <v>42</v>
      </c>
      <c r="C83" s="137"/>
      <c r="D83" s="137"/>
      <c r="E83" s="137"/>
      <c r="F83" s="137"/>
      <c r="G83" s="137"/>
      <c r="H83" s="138"/>
    </row>
    <row r="84" spans="1:8" ht="35.25" customHeight="1" x14ac:dyDescent="0.25">
      <c r="A84" s="5" t="s">
        <v>38</v>
      </c>
      <c r="B84" s="136" t="s">
        <v>172</v>
      </c>
      <c r="C84" s="137"/>
      <c r="D84" s="137"/>
      <c r="E84" s="137"/>
      <c r="F84" s="137"/>
      <c r="G84" s="137"/>
      <c r="H84" s="138"/>
    </row>
    <row r="85" spans="1:8" ht="19.5" customHeight="1" x14ac:dyDescent="0.25">
      <c r="A85" s="130" t="s">
        <v>39</v>
      </c>
      <c r="B85" s="133" t="s">
        <v>52</v>
      </c>
      <c r="C85" s="9">
        <v>2025</v>
      </c>
      <c r="D85" s="48">
        <f>SUM(E85:G85)</f>
        <v>12005.7</v>
      </c>
      <c r="E85" s="48">
        <v>12005.7</v>
      </c>
      <c r="F85" s="48">
        <v>0</v>
      </c>
      <c r="G85" s="48">
        <v>0</v>
      </c>
      <c r="H85" s="130" t="s">
        <v>301</v>
      </c>
    </row>
    <row r="86" spans="1:8" ht="19.5" customHeight="1" x14ac:dyDescent="0.25">
      <c r="A86" s="131"/>
      <c r="B86" s="134"/>
      <c r="C86" s="9">
        <v>2026</v>
      </c>
      <c r="D86" s="48">
        <f t="shared" ref="D86:D90" si="47">SUM(E86:G86)</f>
        <v>12005.7</v>
      </c>
      <c r="E86" s="48">
        <v>12005.7</v>
      </c>
      <c r="F86" s="48">
        <v>0</v>
      </c>
      <c r="G86" s="48">
        <v>0</v>
      </c>
      <c r="H86" s="131"/>
    </row>
    <row r="87" spans="1:8" ht="19.5" customHeight="1" x14ac:dyDescent="0.25">
      <c r="A87" s="131"/>
      <c r="B87" s="134"/>
      <c r="C87" s="9">
        <v>2027</v>
      </c>
      <c r="D87" s="48">
        <f t="shared" si="47"/>
        <v>12005.7</v>
      </c>
      <c r="E87" s="48">
        <v>12005.7</v>
      </c>
      <c r="F87" s="48">
        <v>0</v>
      </c>
      <c r="G87" s="48">
        <v>0</v>
      </c>
      <c r="H87" s="131"/>
    </row>
    <row r="88" spans="1:8" ht="19.5" customHeight="1" x14ac:dyDescent="0.25">
      <c r="A88" s="131"/>
      <c r="B88" s="134"/>
      <c r="C88" s="9">
        <v>2028</v>
      </c>
      <c r="D88" s="48">
        <f t="shared" si="47"/>
        <v>12005.7</v>
      </c>
      <c r="E88" s="48">
        <v>12005.7</v>
      </c>
      <c r="F88" s="48">
        <v>0</v>
      </c>
      <c r="G88" s="48">
        <v>0</v>
      </c>
      <c r="H88" s="131"/>
    </row>
    <row r="89" spans="1:8" ht="19.5" customHeight="1" x14ac:dyDescent="0.25">
      <c r="A89" s="131"/>
      <c r="B89" s="134"/>
      <c r="C89" s="9">
        <v>2029</v>
      </c>
      <c r="D89" s="48">
        <f t="shared" si="47"/>
        <v>12005.7</v>
      </c>
      <c r="E89" s="48">
        <v>12005.7</v>
      </c>
      <c r="F89" s="48">
        <v>0</v>
      </c>
      <c r="G89" s="48">
        <v>0</v>
      </c>
      <c r="H89" s="131"/>
    </row>
    <row r="90" spans="1:8" ht="19.5" customHeight="1" x14ac:dyDescent="0.25">
      <c r="A90" s="131"/>
      <c r="B90" s="134"/>
      <c r="C90" s="9">
        <v>2030</v>
      </c>
      <c r="D90" s="48">
        <f t="shared" si="47"/>
        <v>12005.7</v>
      </c>
      <c r="E90" s="48">
        <v>12005.7</v>
      </c>
      <c r="F90" s="48">
        <v>0</v>
      </c>
      <c r="G90" s="48">
        <v>0</v>
      </c>
      <c r="H90" s="131"/>
    </row>
    <row r="91" spans="1:8" ht="19.5" customHeight="1" x14ac:dyDescent="0.25">
      <c r="A91" s="132"/>
      <c r="B91" s="135"/>
      <c r="C91" s="47" t="s">
        <v>139</v>
      </c>
      <c r="D91" s="48">
        <f>SUM(D85:D90)</f>
        <v>72034.2</v>
      </c>
      <c r="E91" s="48">
        <f>SUM(E85:E90)</f>
        <v>72034.2</v>
      </c>
      <c r="F91" s="48">
        <f t="shared" ref="F91" si="48">SUM(F85:F90)</f>
        <v>0</v>
      </c>
      <c r="G91" s="48">
        <f t="shared" ref="G91" si="49">SUM(G85:G90)</f>
        <v>0</v>
      </c>
      <c r="H91" s="132"/>
    </row>
    <row r="92" spans="1:8" ht="19.5" customHeight="1" x14ac:dyDescent="0.25">
      <c r="A92" s="130" t="s">
        <v>57</v>
      </c>
      <c r="B92" s="133" t="s">
        <v>53</v>
      </c>
      <c r="C92" s="9">
        <v>2025</v>
      </c>
      <c r="D92" s="48">
        <f>SUM(E92:G92)</f>
        <v>1500</v>
      </c>
      <c r="E92" s="48">
        <v>1500</v>
      </c>
      <c r="F92" s="48">
        <v>0</v>
      </c>
      <c r="G92" s="48">
        <v>0</v>
      </c>
      <c r="H92" s="130" t="s">
        <v>301</v>
      </c>
    </row>
    <row r="93" spans="1:8" ht="19.5" customHeight="1" x14ac:dyDescent="0.25">
      <c r="A93" s="131"/>
      <c r="B93" s="134"/>
      <c r="C93" s="9">
        <v>2026</v>
      </c>
      <c r="D93" s="48">
        <f t="shared" ref="D93:D97" si="50">SUM(E93:G93)</f>
        <v>4000</v>
      </c>
      <c r="E93" s="48">
        <v>4000</v>
      </c>
      <c r="F93" s="48">
        <v>0</v>
      </c>
      <c r="G93" s="48">
        <v>0</v>
      </c>
      <c r="H93" s="131"/>
    </row>
    <row r="94" spans="1:8" ht="19.5" customHeight="1" x14ac:dyDescent="0.25">
      <c r="A94" s="131"/>
      <c r="B94" s="134"/>
      <c r="C94" s="9">
        <v>2027</v>
      </c>
      <c r="D94" s="48">
        <f t="shared" si="50"/>
        <v>4000</v>
      </c>
      <c r="E94" s="59">
        <v>4000</v>
      </c>
      <c r="F94" s="48">
        <v>0</v>
      </c>
      <c r="G94" s="48">
        <v>0</v>
      </c>
      <c r="H94" s="131"/>
    </row>
    <row r="95" spans="1:8" ht="19.5" customHeight="1" x14ac:dyDescent="0.25">
      <c r="A95" s="131"/>
      <c r="B95" s="134"/>
      <c r="C95" s="9">
        <v>2028</v>
      </c>
      <c r="D95" s="48">
        <f t="shared" si="50"/>
        <v>4000</v>
      </c>
      <c r="E95" s="59">
        <v>4000</v>
      </c>
      <c r="F95" s="48">
        <v>0</v>
      </c>
      <c r="G95" s="48">
        <v>0</v>
      </c>
      <c r="H95" s="131"/>
    </row>
    <row r="96" spans="1:8" ht="19.5" customHeight="1" x14ac:dyDescent="0.25">
      <c r="A96" s="131"/>
      <c r="B96" s="134"/>
      <c r="C96" s="9">
        <v>2029</v>
      </c>
      <c r="D96" s="48">
        <f t="shared" si="50"/>
        <v>4000</v>
      </c>
      <c r="E96" s="59">
        <v>4000</v>
      </c>
      <c r="F96" s="48">
        <v>0</v>
      </c>
      <c r="G96" s="48">
        <v>0</v>
      </c>
      <c r="H96" s="131"/>
    </row>
    <row r="97" spans="1:8" ht="19.5" customHeight="1" x14ac:dyDescent="0.25">
      <c r="A97" s="131"/>
      <c r="B97" s="134"/>
      <c r="C97" s="9">
        <v>2030</v>
      </c>
      <c r="D97" s="48">
        <f t="shared" si="50"/>
        <v>4000</v>
      </c>
      <c r="E97" s="59">
        <v>4000</v>
      </c>
      <c r="F97" s="48">
        <v>0</v>
      </c>
      <c r="G97" s="48">
        <v>0</v>
      </c>
      <c r="H97" s="131"/>
    </row>
    <row r="98" spans="1:8" ht="19.5" customHeight="1" x14ac:dyDescent="0.25">
      <c r="A98" s="132"/>
      <c r="B98" s="135"/>
      <c r="C98" s="47" t="s">
        <v>139</v>
      </c>
      <c r="D98" s="48">
        <f>SUM(D92:D97)</f>
        <v>21500</v>
      </c>
      <c r="E98" s="48">
        <f>SUM(E92:E97)</f>
        <v>21500</v>
      </c>
      <c r="F98" s="48">
        <f t="shared" ref="F98" si="51">SUM(F92:F97)</f>
        <v>0</v>
      </c>
      <c r="G98" s="48">
        <f t="shared" ref="G98" si="52">SUM(G92:G97)</f>
        <v>0</v>
      </c>
      <c r="H98" s="132"/>
    </row>
    <row r="99" spans="1:8" ht="19.5" customHeight="1" x14ac:dyDescent="0.25">
      <c r="A99" s="130"/>
      <c r="B99" s="133" t="s">
        <v>48</v>
      </c>
      <c r="C99" s="9">
        <v>2025</v>
      </c>
      <c r="D99" s="48">
        <f>SUM(E99:G99)</f>
        <v>13505.7</v>
      </c>
      <c r="E99" s="48">
        <f>E85+E92</f>
        <v>13505.7</v>
      </c>
      <c r="F99" s="48">
        <f t="shared" ref="F99:G99" si="53">F85+F92</f>
        <v>0</v>
      </c>
      <c r="G99" s="48">
        <f t="shared" si="53"/>
        <v>0</v>
      </c>
      <c r="H99" s="130"/>
    </row>
    <row r="100" spans="1:8" ht="19.5" customHeight="1" x14ac:dyDescent="0.25">
      <c r="A100" s="131"/>
      <c r="B100" s="134"/>
      <c r="C100" s="9">
        <v>2026</v>
      </c>
      <c r="D100" s="48">
        <f t="shared" ref="D100:D104" si="54">SUM(E100:G100)</f>
        <v>16005.7</v>
      </c>
      <c r="E100" s="48">
        <f t="shared" ref="E100:G104" si="55">E86+E93</f>
        <v>16005.7</v>
      </c>
      <c r="F100" s="48">
        <f t="shared" si="55"/>
        <v>0</v>
      </c>
      <c r="G100" s="48">
        <f t="shared" si="55"/>
        <v>0</v>
      </c>
      <c r="H100" s="131"/>
    </row>
    <row r="101" spans="1:8" ht="19.5" customHeight="1" x14ac:dyDescent="0.25">
      <c r="A101" s="131"/>
      <c r="B101" s="134"/>
      <c r="C101" s="9">
        <v>2027</v>
      </c>
      <c r="D101" s="48">
        <f t="shared" si="54"/>
        <v>16005.7</v>
      </c>
      <c r="E101" s="48">
        <f t="shared" si="55"/>
        <v>16005.7</v>
      </c>
      <c r="F101" s="48">
        <f t="shared" si="55"/>
        <v>0</v>
      </c>
      <c r="G101" s="48">
        <f t="shared" si="55"/>
        <v>0</v>
      </c>
      <c r="H101" s="131"/>
    </row>
    <row r="102" spans="1:8" ht="19.5" customHeight="1" x14ac:dyDescent="0.25">
      <c r="A102" s="131"/>
      <c r="B102" s="134"/>
      <c r="C102" s="9">
        <v>2028</v>
      </c>
      <c r="D102" s="48">
        <f t="shared" si="54"/>
        <v>16005.7</v>
      </c>
      <c r="E102" s="48">
        <f t="shared" si="55"/>
        <v>16005.7</v>
      </c>
      <c r="F102" s="48">
        <f t="shared" si="55"/>
        <v>0</v>
      </c>
      <c r="G102" s="48">
        <f t="shared" si="55"/>
        <v>0</v>
      </c>
      <c r="H102" s="131"/>
    </row>
    <row r="103" spans="1:8" ht="19.5" customHeight="1" x14ac:dyDescent="0.25">
      <c r="A103" s="131"/>
      <c r="B103" s="134"/>
      <c r="C103" s="9">
        <v>2029</v>
      </c>
      <c r="D103" s="48">
        <f t="shared" si="54"/>
        <v>16005.7</v>
      </c>
      <c r="E103" s="48">
        <f t="shared" si="55"/>
        <v>16005.7</v>
      </c>
      <c r="F103" s="48">
        <f t="shared" si="55"/>
        <v>0</v>
      </c>
      <c r="G103" s="48">
        <f t="shared" si="55"/>
        <v>0</v>
      </c>
      <c r="H103" s="131"/>
    </row>
    <row r="104" spans="1:8" ht="19.5" customHeight="1" x14ac:dyDescent="0.25">
      <c r="A104" s="131"/>
      <c r="B104" s="134"/>
      <c r="C104" s="9">
        <v>2030</v>
      </c>
      <c r="D104" s="48">
        <f t="shared" si="54"/>
        <v>16005.7</v>
      </c>
      <c r="E104" s="48">
        <f t="shared" si="55"/>
        <v>16005.7</v>
      </c>
      <c r="F104" s="48">
        <f t="shared" si="55"/>
        <v>0</v>
      </c>
      <c r="G104" s="48">
        <f t="shared" si="55"/>
        <v>0</v>
      </c>
      <c r="H104" s="131"/>
    </row>
    <row r="105" spans="1:8" ht="19.5" customHeight="1" x14ac:dyDescent="0.25">
      <c r="A105" s="132"/>
      <c r="B105" s="135"/>
      <c r="C105" s="47" t="s">
        <v>139</v>
      </c>
      <c r="D105" s="48">
        <f>SUM(D99:D104)</f>
        <v>93534.2</v>
      </c>
      <c r="E105" s="48">
        <f>SUM(E99:E104)</f>
        <v>93534.2</v>
      </c>
      <c r="F105" s="48">
        <f t="shared" ref="F105" si="56">SUM(F99:F104)</f>
        <v>0</v>
      </c>
      <c r="G105" s="48">
        <f t="shared" ref="G105" si="57">SUM(G99:G104)</f>
        <v>0</v>
      </c>
      <c r="H105" s="132"/>
    </row>
    <row r="106" spans="1:8" ht="19.5" customHeight="1" x14ac:dyDescent="0.25">
      <c r="A106" s="5" t="s">
        <v>44</v>
      </c>
      <c r="B106" s="136" t="s">
        <v>54</v>
      </c>
      <c r="C106" s="137"/>
      <c r="D106" s="137"/>
      <c r="E106" s="137"/>
      <c r="F106" s="137"/>
      <c r="G106" s="137"/>
      <c r="H106" s="138"/>
    </row>
    <row r="107" spans="1:8" ht="19.5" customHeight="1" x14ac:dyDescent="0.25">
      <c r="A107" s="130" t="s">
        <v>45</v>
      </c>
      <c r="B107" s="133" t="s">
        <v>35</v>
      </c>
      <c r="C107" s="9">
        <v>2025</v>
      </c>
      <c r="D107" s="48">
        <f>SUM(E107:G107)</f>
        <v>0</v>
      </c>
      <c r="E107" s="48">
        <v>0</v>
      </c>
      <c r="F107" s="48">
        <v>0</v>
      </c>
      <c r="G107" s="48">
        <v>0</v>
      </c>
      <c r="H107" s="130" t="s">
        <v>301</v>
      </c>
    </row>
    <row r="108" spans="1:8" ht="19.5" customHeight="1" x14ac:dyDescent="0.25">
      <c r="A108" s="131"/>
      <c r="B108" s="134"/>
      <c r="C108" s="9">
        <v>2026</v>
      </c>
      <c r="D108" s="48">
        <f t="shared" ref="D108:D112" si="58">SUM(E108:G108)</f>
        <v>0</v>
      </c>
      <c r="E108" s="48">
        <v>0</v>
      </c>
      <c r="F108" s="48">
        <v>0</v>
      </c>
      <c r="G108" s="48">
        <v>0</v>
      </c>
      <c r="H108" s="131"/>
    </row>
    <row r="109" spans="1:8" ht="19.5" customHeight="1" x14ac:dyDescent="0.25">
      <c r="A109" s="131"/>
      <c r="B109" s="134"/>
      <c r="C109" s="9">
        <v>2027</v>
      </c>
      <c r="D109" s="48">
        <f t="shared" si="58"/>
        <v>0</v>
      </c>
      <c r="E109" s="48">
        <v>0</v>
      </c>
      <c r="F109" s="48">
        <v>0</v>
      </c>
      <c r="G109" s="48">
        <v>0</v>
      </c>
      <c r="H109" s="131"/>
    </row>
    <row r="110" spans="1:8" ht="19.5" customHeight="1" x14ac:dyDescent="0.25">
      <c r="A110" s="131"/>
      <c r="B110" s="134"/>
      <c r="C110" s="9">
        <v>2028</v>
      </c>
      <c r="D110" s="48">
        <f t="shared" si="58"/>
        <v>2500</v>
      </c>
      <c r="E110" s="48">
        <v>2500</v>
      </c>
      <c r="F110" s="48">
        <v>0</v>
      </c>
      <c r="G110" s="48">
        <v>0</v>
      </c>
      <c r="H110" s="131"/>
    </row>
    <row r="111" spans="1:8" ht="19.5" customHeight="1" x14ac:dyDescent="0.25">
      <c r="A111" s="131"/>
      <c r="B111" s="134"/>
      <c r="C111" s="9">
        <v>2029</v>
      </c>
      <c r="D111" s="48">
        <f t="shared" si="58"/>
        <v>2500</v>
      </c>
      <c r="E111" s="48">
        <v>2500</v>
      </c>
      <c r="F111" s="48">
        <v>0</v>
      </c>
      <c r="G111" s="48">
        <v>0</v>
      </c>
      <c r="H111" s="131"/>
    </row>
    <row r="112" spans="1:8" ht="19.5" customHeight="1" x14ac:dyDescent="0.25">
      <c r="A112" s="131"/>
      <c r="B112" s="134"/>
      <c r="C112" s="9">
        <v>2030</v>
      </c>
      <c r="D112" s="48">
        <f t="shared" si="58"/>
        <v>2500</v>
      </c>
      <c r="E112" s="48">
        <v>2500</v>
      </c>
      <c r="F112" s="48">
        <v>0</v>
      </c>
      <c r="G112" s="48">
        <v>0</v>
      </c>
      <c r="H112" s="131"/>
    </row>
    <row r="113" spans="1:8" ht="19.5" customHeight="1" x14ac:dyDescent="0.25">
      <c r="A113" s="132"/>
      <c r="B113" s="135"/>
      <c r="C113" s="47" t="s">
        <v>139</v>
      </c>
      <c r="D113" s="48">
        <f>SUM(D107:D112)</f>
        <v>7500</v>
      </c>
      <c r="E113" s="48">
        <f>SUM(E107:E112)</f>
        <v>7500</v>
      </c>
      <c r="F113" s="48">
        <f t="shared" ref="F113" si="59">SUM(F107:F112)</f>
        <v>0</v>
      </c>
      <c r="G113" s="48">
        <f t="shared" ref="G113" si="60">SUM(G107:G112)</f>
        <v>0</v>
      </c>
      <c r="H113" s="132"/>
    </row>
    <row r="114" spans="1:8" ht="19.5" customHeight="1" x14ac:dyDescent="0.25">
      <c r="A114" s="130" t="s">
        <v>56</v>
      </c>
      <c r="B114" s="133" t="s">
        <v>55</v>
      </c>
      <c r="C114" s="9">
        <v>2025</v>
      </c>
      <c r="D114" s="48">
        <f>SUM(E114:G114)</f>
        <v>0</v>
      </c>
      <c r="E114" s="50">
        <v>0</v>
      </c>
      <c r="F114" s="50">
        <v>0</v>
      </c>
      <c r="G114" s="50">
        <v>0</v>
      </c>
      <c r="H114" s="130" t="s">
        <v>301</v>
      </c>
    </row>
    <row r="115" spans="1:8" ht="19.5" customHeight="1" x14ac:dyDescent="0.25">
      <c r="A115" s="131"/>
      <c r="B115" s="134"/>
      <c r="C115" s="9">
        <v>2026</v>
      </c>
      <c r="D115" s="48">
        <f t="shared" ref="D115:D119" si="61">SUM(E115:G115)</f>
        <v>0</v>
      </c>
      <c r="E115" s="50">
        <v>0</v>
      </c>
      <c r="F115" s="50">
        <v>0</v>
      </c>
      <c r="G115" s="50">
        <v>0</v>
      </c>
      <c r="H115" s="131"/>
    </row>
    <row r="116" spans="1:8" ht="19.5" customHeight="1" x14ac:dyDescent="0.25">
      <c r="A116" s="131"/>
      <c r="B116" s="134"/>
      <c r="C116" s="9">
        <v>2027</v>
      </c>
      <c r="D116" s="48">
        <f t="shared" si="61"/>
        <v>0</v>
      </c>
      <c r="E116" s="50">
        <v>0</v>
      </c>
      <c r="F116" s="50">
        <v>0</v>
      </c>
      <c r="G116" s="50">
        <v>0</v>
      </c>
      <c r="H116" s="131"/>
    </row>
    <row r="117" spans="1:8" ht="19.5" customHeight="1" x14ac:dyDescent="0.25">
      <c r="A117" s="131"/>
      <c r="B117" s="134"/>
      <c r="C117" s="9">
        <v>2028</v>
      </c>
      <c r="D117" s="48">
        <f t="shared" si="61"/>
        <v>5000</v>
      </c>
      <c r="E117" s="50">
        <v>5000</v>
      </c>
      <c r="F117" s="50">
        <v>0</v>
      </c>
      <c r="G117" s="50">
        <v>0</v>
      </c>
      <c r="H117" s="131"/>
    </row>
    <row r="118" spans="1:8" ht="19.5" customHeight="1" x14ac:dyDescent="0.25">
      <c r="A118" s="131"/>
      <c r="B118" s="134"/>
      <c r="C118" s="9">
        <v>2029</v>
      </c>
      <c r="D118" s="48">
        <f t="shared" si="61"/>
        <v>5000</v>
      </c>
      <c r="E118" s="50">
        <v>5000</v>
      </c>
      <c r="F118" s="50">
        <v>0</v>
      </c>
      <c r="G118" s="50">
        <v>0</v>
      </c>
      <c r="H118" s="131"/>
    </row>
    <row r="119" spans="1:8" ht="19.5" customHeight="1" x14ac:dyDescent="0.25">
      <c r="A119" s="131"/>
      <c r="B119" s="134"/>
      <c r="C119" s="9">
        <v>2030</v>
      </c>
      <c r="D119" s="48">
        <f t="shared" si="61"/>
        <v>5000</v>
      </c>
      <c r="E119" s="50">
        <v>5000</v>
      </c>
      <c r="F119" s="50">
        <v>0</v>
      </c>
      <c r="G119" s="50">
        <v>0</v>
      </c>
      <c r="H119" s="131"/>
    </row>
    <row r="120" spans="1:8" ht="19.5" customHeight="1" x14ac:dyDescent="0.25">
      <c r="A120" s="132"/>
      <c r="B120" s="135"/>
      <c r="C120" s="47" t="s">
        <v>139</v>
      </c>
      <c r="D120" s="48">
        <f>SUM(D114:D119)</f>
        <v>15000</v>
      </c>
      <c r="E120" s="48">
        <f>SUM(E114:E119)</f>
        <v>15000</v>
      </c>
      <c r="F120" s="48">
        <f t="shared" ref="F120" si="62">SUM(F114:F119)</f>
        <v>0</v>
      </c>
      <c r="G120" s="48">
        <f t="shared" ref="G120" si="63">SUM(G114:G119)</f>
        <v>0</v>
      </c>
      <c r="H120" s="132"/>
    </row>
    <row r="121" spans="1:8" ht="19.5" customHeight="1" x14ac:dyDescent="0.25">
      <c r="A121" s="130"/>
      <c r="B121" s="133" t="s">
        <v>124</v>
      </c>
      <c r="C121" s="9">
        <v>2025</v>
      </c>
      <c r="D121" s="48">
        <f>SUM(E121:G121)</f>
        <v>0</v>
      </c>
      <c r="E121" s="50">
        <f>E107+E114</f>
        <v>0</v>
      </c>
      <c r="F121" s="50">
        <f t="shared" ref="F121:G121" si="64">F107+F114</f>
        <v>0</v>
      </c>
      <c r="G121" s="50">
        <f t="shared" si="64"/>
        <v>0</v>
      </c>
      <c r="H121" s="142"/>
    </row>
    <row r="122" spans="1:8" ht="19.5" customHeight="1" x14ac:dyDescent="0.25">
      <c r="A122" s="131"/>
      <c r="B122" s="134"/>
      <c r="C122" s="9">
        <v>2026</v>
      </c>
      <c r="D122" s="48">
        <f t="shared" ref="D122:D126" si="65">SUM(E122:G122)</f>
        <v>0</v>
      </c>
      <c r="E122" s="50">
        <f t="shared" ref="E122:G126" si="66">E108+E115</f>
        <v>0</v>
      </c>
      <c r="F122" s="50">
        <f t="shared" si="66"/>
        <v>0</v>
      </c>
      <c r="G122" s="50">
        <f t="shared" si="66"/>
        <v>0</v>
      </c>
      <c r="H122" s="143"/>
    </row>
    <row r="123" spans="1:8" ht="19.5" customHeight="1" x14ac:dyDescent="0.25">
      <c r="A123" s="131"/>
      <c r="B123" s="134"/>
      <c r="C123" s="9">
        <v>2027</v>
      </c>
      <c r="D123" s="48">
        <f t="shared" si="65"/>
        <v>0</v>
      </c>
      <c r="E123" s="50">
        <f t="shared" si="66"/>
        <v>0</v>
      </c>
      <c r="F123" s="50">
        <f t="shared" si="66"/>
        <v>0</v>
      </c>
      <c r="G123" s="50">
        <f t="shared" si="66"/>
        <v>0</v>
      </c>
      <c r="H123" s="143"/>
    </row>
    <row r="124" spans="1:8" ht="19.5" customHeight="1" x14ac:dyDescent="0.25">
      <c r="A124" s="131"/>
      <c r="B124" s="134"/>
      <c r="C124" s="9">
        <v>2028</v>
      </c>
      <c r="D124" s="48">
        <f t="shared" si="65"/>
        <v>7500</v>
      </c>
      <c r="E124" s="50">
        <f t="shared" si="66"/>
        <v>7500</v>
      </c>
      <c r="F124" s="50">
        <f t="shared" si="66"/>
        <v>0</v>
      </c>
      <c r="G124" s="50">
        <f t="shared" si="66"/>
        <v>0</v>
      </c>
      <c r="H124" s="143"/>
    </row>
    <row r="125" spans="1:8" ht="19.5" customHeight="1" x14ac:dyDescent="0.25">
      <c r="A125" s="131"/>
      <c r="B125" s="134"/>
      <c r="C125" s="9">
        <v>2029</v>
      </c>
      <c r="D125" s="48">
        <f t="shared" si="65"/>
        <v>7500</v>
      </c>
      <c r="E125" s="50">
        <f t="shared" si="66"/>
        <v>7500</v>
      </c>
      <c r="F125" s="50">
        <f t="shared" si="66"/>
        <v>0</v>
      </c>
      <c r="G125" s="50">
        <f t="shared" si="66"/>
        <v>0</v>
      </c>
      <c r="H125" s="143"/>
    </row>
    <row r="126" spans="1:8" ht="19.5" customHeight="1" x14ac:dyDescent="0.25">
      <c r="A126" s="131"/>
      <c r="B126" s="134"/>
      <c r="C126" s="9">
        <v>2030</v>
      </c>
      <c r="D126" s="48">
        <f t="shared" si="65"/>
        <v>7500</v>
      </c>
      <c r="E126" s="50">
        <f t="shared" si="66"/>
        <v>7500</v>
      </c>
      <c r="F126" s="50">
        <f t="shared" si="66"/>
        <v>0</v>
      </c>
      <c r="G126" s="50">
        <f t="shared" si="66"/>
        <v>0</v>
      </c>
      <c r="H126" s="143"/>
    </row>
    <row r="127" spans="1:8" ht="19.5" customHeight="1" x14ac:dyDescent="0.25">
      <c r="A127" s="132"/>
      <c r="B127" s="135"/>
      <c r="C127" s="47" t="s">
        <v>139</v>
      </c>
      <c r="D127" s="48">
        <f>SUM(D121:D126)</f>
        <v>22500</v>
      </c>
      <c r="E127" s="48">
        <f>SUM(E121:E126)</f>
        <v>22500</v>
      </c>
      <c r="F127" s="48">
        <f t="shared" ref="F127" si="67">SUM(F121:F126)</f>
        <v>0</v>
      </c>
      <c r="G127" s="48">
        <f t="shared" ref="G127" si="68">SUM(G121:G126)</f>
        <v>0</v>
      </c>
      <c r="H127" s="144"/>
    </row>
    <row r="128" spans="1:8" ht="19.5" customHeight="1" x14ac:dyDescent="0.25">
      <c r="A128" s="10" t="s">
        <v>102</v>
      </c>
      <c r="B128" s="136" t="s">
        <v>58</v>
      </c>
      <c r="C128" s="137"/>
      <c r="D128" s="137"/>
      <c r="E128" s="137"/>
      <c r="F128" s="137"/>
      <c r="G128" s="137"/>
      <c r="H128" s="138"/>
    </row>
    <row r="129" spans="1:10" ht="19.5" customHeight="1" x14ac:dyDescent="0.25">
      <c r="A129" s="130" t="s">
        <v>103</v>
      </c>
      <c r="B129" s="133" t="s">
        <v>59</v>
      </c>
      <c r="C129" s="9">
        <v>2025</v>
      </c>
      <c r="D129" s="48">
        <f>SUM(E129:G129)</f>
        <v>780</v>
      </c>
      <c r="E129" s="48">
        <v>780</v>
      </c>
      <c r="F129" s="48">
        <v>0</v>
      </c>
      <c r="G129" s="48">
        <v>0</v>
      </c>
      <c r="H129" s="130" t="s">
        <v>301</v>
      </c>
    </row>
    <row r="130" spans="1:10" ht="19.5" customHeight="1" x14ac:dyDescent="0.25">
      <c r="A130" s="131"/>
      <c r="B130" s="134"/>
      <c r="C130" s="9">
        <v>2026</v>
      </c>
      <c r="D130" s="48">
        <f t="shared" ref="D130:D134" si="69">SUM(E130:G130)</f>
        <v>430</v>
      </c>
      <c r="E130" s="48">
        <v>430</v>
      </c>
      <c r="F130" s="48">
        <v>0</v>
      </c>
      <c r="G130" s="48">
        <v>0</v>
      </c>
      <c r="H130" s="131"/>
    </row>
    <row r="131" spans="1:10" ht="19.5" customHeight="1" x14ac:dyDescent="0.25">
      <c r="A131" s="131"/>
      <c r="B131" s="134"/>
      <c r="C131" s="9">
        <v>2027</v>
      </c>
      <c r="D131" s="48">
        <f t="shared" si="69"/>
        <v>540</v>
      </c>
      <c r="E131" s="48">
        <v>540</v>
      </c>
      <c r="F131" s="48">
        <v>0</v>
      </c>
      <c r="G131" s="48">
        <v>0</v>
      </c>
      <c r="H131" s="131"/>
    </row>
    <row r="132" spans="1:10" ht="19.5" customHeight="1" x14ac:dyDescent="0.25">
      <c r="A132" s="131"/>
      <c r="B132" s="134"/>
      <c r="C132" s="9">
        <v>2028</v>
      </c>
      <c r="D132" s="48">
        <f t="shared" si="69"/>
        <v>540</v>
      </c>
      <c r="E132" s="48">
        <v>540</v>
      </c>
      <c r="F132" s="48">
        <v>0</v>
      </c>
      <c r="G132" s="48">
        <v>0</v>
      </c>
      <c r="H132" s="131"/>
    </row>
    <row r="133" spans="1:10" ht="19.5" customHeight="1" x14ac:dyDescent="0.25">
      <c r="A133" s="131"/>
      <c r="B133" s="134"/>
      <c r="C133" s="9">
        <v>2029</v>
      </c>
      <c r="D133" s="48">
        <f t="shared" si="69"/>
        <v>540</v>
      </c>
      <c r="E133" s="48">
        <v>540</v>
      </c>
      <c r="F133" s="48">
        <v>0</v>
      </c>
      <c r="G133" s="48">
        <v>0</v>
      </c>
      <c r="H133" s="131"/>
    </row>
    <row r="134" spans="1:10" ht="19.5" customHeight="1" x14ac:dyDescent="0.25">
      <c r="A134" s="131"/>
      <c r="B134" s="134"/>
      <c r="C134" s="9">
        <v>2030</v>
      </c>
      <c r="D134" s="48">
        <f t="shared" si="69"/>
        <v>540</v>
      </c>
      <c r="E134" s="48">
        <v>540</v>
      </c>
      <c r="F134" s="48">
        <v>0</v>
      </c>
      <c r="G134" s="48">
        <v>0</v>
      </c>
      <c r="H134" s="131"/>
    </row>
    <row r="135" spans="1:10" ht="19.5" customHeight="1" x14ac:dyDescent="0.25">
      <c r="A135" s="132"/>
      <c r="B135" s="135"/>
      <c r="C135" s="47" t="s">
        <v>139</v>
      </c>
      <c r="D135" s="48">
        <f>SUM(D129:D134)</f>
        <v>3370</v>
      </c>
      <c r="E135" s="48">
        <f>SUM(E129:E134)</f>
        <v>3370</v>
      </c>
      <c r="F135" s="48">
        <f t="shared" ref="F135" si="70">SUM(F129:F134)</f>
        <v>0</v>
      </c>
      <c r="G135" s="48">
        <f t="shared" ref="G135" si="71">SUM(G129:G134)</f>
        <v>0</v>
      </c>
      <c r="H135" s="132"/>
    </row>
    <row r="136" spans="1:10" ht="19.5" customHeight="1" x14ac:dyDescent="0.25">
      <c r="A136" s="130" t="s">
        <v>104</v>
      </c>
      <c r="B136" s="133" t="s">
        <v>60</v>
      </c>
      <c r="C136" s="9">
        <v>2025</v>
      </c>
      <c r="D136" s="48">
        <f>SUM(E136:G136)</f>
        <v>46684.6</v>
      </c>
      <c r="E136" s="48">
        <v>46684.6</v>
      </c>
      <c r="F136" s="48">
        <v>0</v>
      </c>
      <c r="G136" s="48">
        <v>0</v>
      </c>
      <c r="H136" s="130" t="s">
        <v>301</v>
      </c>
    </row>
    <row r="137" spans="1:10" ht="19.5" customHeight="1" x14ac:dyDescent="0.25">
      <c r="A137" s="131"/>
      <c r="B137" s="134"/>
      <c r="C137" s="9">
        <v>2026</v>
      </c>
      <c r="D137" s="48">
        <f t="shared" ref="D137:D141" si="72">SUM(E137:G137)</f>
        <v>46863.199999999997</v>
      </c>
      <c r="E137" s="48">
        <v>46863.199999999997</v>
      </c>
      <c r="F137" s="48">
        <v>0</v>
      </c>
      <c r="G137" s="48">
        <v>0</v>
      </c>
      <c r="H137" s="131"/>
    </row>
    <row r="138" spans="1:10" ht="19.5" customHeight="1" x14ac:dyDescent="0.25">
      <c r="A138" s="131"/>
      <c r="B138" s="134"/>
      <c r="C138" s="9">
        <v>2027</v>
      </c>
      <c r="D138" s="48">
        <f t="shared" si="72"/>
        <v>46795.1</v>
      </c>
      <c r="E138" s="48">
        <v>46795.1</v>
      </c>
      <c r="F138" s="48">
        <v>0</v>
      </c>
      <c r="G138" s="48">
        <v>0</v>
      </c>
      <c r="H138" s="131"/>
    </row>
    <row r="139" spans="1:10" ht="19.5" customHeight="1" x14ac:dyDescent="0.25">
      <c r="A139" s="131"/>
      <c r="B139" s="134"/>
      <c r="C139" s="9">
        <v>2028</v>
      </c>
      <c r="D139" s="48">
        <f t="shared" si="72"/>
        <v>48666.9</v>
      </c>
      <c r="E139" s="59">
        <f>ROUND(E138*1.04,1)</f>
        <v>48666.9</v>
      </c>
      <c r="F139" s="48">
        <v>0</v>
      </c>
      <c r="G139" s="48">
        <v>0</v>
      </c>
      <c r="H139" s="131"/>
      <c r="J139" s="12"/>
    </row>
    <row r="140" spans="1:10" ht="19.5" customHeight="1" x14ac:dyDescent="0.25">
      <c r="A140" s="131"/>
      <c r="B140" s="134"/>
      <c r="C140" s="9">
        <v>2029</v>
      </c>
      <c r="D140" s="48">
        <f t="shared" si="72"/>
        <v>50613.599999999999</v>
      </c>
      <c r="E140" s="59">
        <f t="shared" ref="E140:E141" si="73">ROUND(E139*1.04,1)</f>
        <v>50613.599999999999</v>
      </c>
      <c r="F140" s="48">
        <v>0</v>
      </c>
      <c r="G140" s="48">
        <v>0</v>
      </c>
      <c r="H140" s="131"/>
    </row>
    <row r="141" spans="1:10" ht="19.5" customHeight="1" x14ac:dyDescent="0.25">
      <c r="A141" s="131"/>
      <c r="B141" s="134"/>
      <c r="C141" s="9">
        <v>2030</v>
      </c>
      <c r="D141" s="48">
        <f t="shared" si="72"/>
        <v>52638.1</v>
      </c>
      <c r="E141" s="59">
        <f t="shared" si="73"/>
        <v>52638.1</v>
      </c>
      <c r="F141" s="48">
        <v>0</v>
      </c>
      <c r="G141" s="48">
        <v>0</v>
      </c>
      <c r="H141" s="131"/>
    </row>
    <row r="142" spans="1:10" ht="19.5" customHeight="1" x14ac:dyDescent="0.25">
      <c r="A142" s="132"/>
      <c r="B142" s="135"/>
      <c r="C142" s="47" t="s">
        <v>139</v>
      </c>
      <c r="D142" s="48">
        <f>SUM(D136:D141)</f>
        <v>292261.5</v>
      </c>
      <c r="E142" s="48">
        <f>SUM(E136:E141)</f>
        <v>292261.5</v>
      </c>
      <c r="F142" s="48">
        <f t="shared" ref="F142" si="74">SUM(F136:F141)</f>
        <v>0</v>
      </c>
      <c r="G142" s="48">
        <f t="shared" ref="G142" si="75">SUM(G136:G141)</f>
        <v>0</v>
      </c>
      <c r="H142" s="132"/>
      <c r="J142" s="12"/>
    </row>
    <row r="143" spans="1:10" ht="19.5" customHeight="1" x14ac:dyDescent="0.25">
      <c r="A143" s="130"/>
      <c r="B143" s="133" t="s">
        <v>122</v>
      </c>
      <c r="C143" s="9">
        <v>2025</v>
      </c>
      <c r="D143" s="48">
        <f>SUM(E143:G143)</f>
        <v>47464.6</v>
      </c>
      <c r="E143" s="48">
        <f>E129+E136</f>
        <v>47464.6</v>
      </c>
      <c r="F143" s="48">
        <f t="shared" ref="F143:G143" si="76">F129+F136</f>
        <v>0</v>
      </c>
      <c r="G143" s="48">
        <f t="shared" si="76"/>
        <v>0</v>
      </c>
      <c r="H143" s="130"/>
    </row>
    <row r="144" spans="1:10" ht="19.5" customHeight="1" x14ac:dyDescent="0.25">
      <c r="A144" s="131"/>
      <c r="B144" s="134"/>
      <c r="C144" s="9">
        <v>2026</v>
      </c>
      <c r="D144" s="48">
        <f t="shared" ref="D144:D148" si="77">SUM(E144:G144)</f>
        <v>47293.2</v>
      </c>
      <c r="E144" s="48">
        <f t="shared" ref="E144:G148" si="78">E130+E137</f>
        <v>47293.2</v>
      </c>
      <c r="F144" s="48">
        <f t="shared" si="78"/>
        <v>0</v>
      </c>
      <c r="G144" s="48">
        <f t="shared" si="78"/>
        <v>0</v>
      </c>
      <c r="H144" s="131"/>
    </row>
    <row r="145" spans="1:8" ht="19.5" customHeight="1" x14ac:dyDescent="0.25">
      <c r="A145" s="131"/>
      <c r="B145" s="134"/>
      <c r="C145" s="9">
        <v>2027</v>
      </c>
      <c r="D145" s="48">
        <f t="shared" si="77"/>
        <v>47335.1</v>
      </c>
      <c r="E145" s="48">
        <f t="shared" si="78"/>
        <v>47335.1</v>
      </c>
      <c r="F145" s="48">
        <f t="shared" si="78"/>
        <v>0</v>
      </c>
      <c r="G145" s="48">
        <f t="shared" si="78"/>
        <v>0</v>
      </c>
      <c r="H145" s="131"/>
    </row>
    <row r="146" spans="1:8" ht="19.5" customHeight="1" x14ac:dyDescent="0.25">
      <c r="A146" s="131"/>
      <c r="B146" s="134"/>
      <c r="C146" s="9">
        <v>2028</v>
      </c>
      <c r="D146" s="48">
        <f t="shared" si="77"/>
        <v>49206.9</v>
      </c>
      <c r="E146" s="48">
        <f t="shared" si="78"/>
        <v>49206.9</v>
      </c>
      <c r="F146" s="48">
        <f t="shared" si="78"/>
        <v>0</v>
      </c>
      <c r="G146" s="48">
        <f t="shared" si="78"/>
        <v>0</v>
      </c>
      <c r="H146" s="131"/>
    </row>
    <row r="147" spans="1:8" ht="19.5" customHeight="1" x14ac:dyDescent="0.25">
      <c r="A147" s="131"/>
      <c r="B147" s="134"/>
      <c r="C147" s="9">
        <v>2029</v>
      </c>
      <c r="D147" s="48">
        <f t="shared" si="77"/>
        <v>51153.599999999999</v>
      </c>
      <c r="E147" s="48">
        <f t="shared" si="78"/>
        <v>51153.599999999999</v>
      </c>
      <c r="F147" s="48">
        <f t="shared" si="78"/>
        <v>0</v>
      </c>
      <c r="G147" s="48">
        <f t="shared" si="78"/>
        <v>0</v>
      </c>
      <c r="H147" s="131"/>
    </row>
    <row r="148" spans="1:8" ht="19.5" customHeight="1" x14ac:dyDescent="0.25">
      <c r="A148" s="131"/>
      <c r="B148" s="134"/>
      <c r="C148" s="9">
        <v>2030</v>
      </c>
      <c r="D148" s="48">
        <f t="shared" si="77"/>
        <v>53178.1</v>
      </c>
      <c r="E148" s="48">
        <f t="shared" si="78"/>
        <v>53178.1</v>
      </c>
      <c r="F148" s="48">
        <f t="shared" si="78"/>
        <v>0</v>
      </c>
      <c r="G148" s="48">
        <f t="shared" si="78"/>
        <v>0</v>
      </c>
      <c r="H148" s="131"/>
    </row>
    <row r="149" spans="1:8" ht="19.5" customHeight="1" x14ac:dyDescent="0.25">
      <c r="A149" s="132"/>
      <c r="B149" s="135"/>
      <c r="C149" s="47" t="s">
        <v>139</v>
      </c>
      <c r="D149" s="48">
        <f>SUM(D143:D148)</f>
        <v>295631.5</v>
      </c>
      <c r="E149" s="48">
        <f>SUM(E143:E148)</f>
        <v>295631.5</v>
      </c>
      <c r="F149" s="48">
        <f t="shared" ref="F149" si="79">SUM(F143:F148)</f>
        <v>0</v>
      </c>
      <c r="G149" s="48">
        <f t="shared" ref="G149" si="80">SUM(G143:G148)</f>
        <v>0</v>
      </c>
      <c r="H149" s="132"/>
    </row>
    <row r="150" spans="1:8" ht="22.5" customHeight="1" x14ac:dyDescent="0.25">
      <c r="A150" s="21" t="s">
        <v>105</v>
      </c>
      <c r="B150" s="136" t="s">
        <v>61</v>
      </c>
      <c r="C150" s="137"/>
      <c r="D150" s="137"/>
      <c r="E150" s="137"/>
      <c r="F150" s="137"/>
      <c r="G150" s="137"/>
      <c r="H150" s="138"/>
    </row>
    <row r="151" spans="1:8" ht="19.5" customHeight="1" x14ac:dyDescent="0.25">
      <c r="A151" s="130" t="s">
        <v>106</v>
      </c>
      <c r="B151" s="133" t="s">
        <v>129</v>
      </c>
      <c r="C151" s="9">
        <v>2025</v>
      </c>
      <c r="D151" s="48">
        <f>SUM(E151:G151)</f>
        <v>23000</v>
      </c>
      <c r="E151" s="48">
        <v>23000</v>
      </c>
      <c r="F151" s="48">
        <v>0</v>
      </c>
      <c r="G151" s="48">
        <v>0</v>
      </c>
      <c r="H151" s="130" t="s">
        <v>301</v>
      </c>
    </row>
    <row r="152" spans="1:8" ht="19.5" customHeight="1" x14ac:dyDescent="0.25">
      <c r="A152" s="131"/>
      <c r="B152" s="134"/>
      <c r="C152" s="9">
        <v>2026</v>
      </c>
      <c r="D152" s="48">
        <f t="shared" ref="D152:D156" si="81">SUM(E152:G152)</f>
        <v>24000</v>
      </c>
      <c r="E152" s="48">
        <v>24000</v>
      </c>
      <c r="F152" s="48">
        <v>0</v>
      </c>
      <c r="G152" s="48">
        <v>0</v>
      </c>
      <c r="H152" s="131"/>
    </row>
    <row r="153" spans="1:8" ht="19.5" customHeight="1" x14ac:dyDescent="0.25">
      <c r="A153" s="131"/>
      <c r="B153" s="134"/>
      <c r="C153" s="9">
        <v>2027</v>
      </c>
      <c r="D153" s="48">
        <f t="shared" si="81"/>
        <v>26000</v>
      </c>
      <c r="E153" s="48">
        <v>26000</v>
      </c>
      <c r="F153" s="48">
        <v>0</v>
      </c>
      <c r="G153" s="48">
        <v>0</v>
      </c>
      <c r="H153" s="131"/>
    </row>
    <row r="154" spans="1:8" ht="19.5" customHeight="1" x14ac:dyDescent="0.25">
      <c r="A154" s="131"/>
      <c r="B154" s="134"/>
      <c r="C154" s="9">
        <v>2028</v>
      </c>
      <c r="D154" s="48">
        <f t="shared" si="81"/>
        <v>27000</v>
      </c>
      <c r="E154" s="48">
        <v>27000</v>
      </c>
      <c r="F154" s="48">
        <v>0</v>
      </c>
      <c r="G154" s="48">
        <v>0</v>
      </c>
      <c r="H154" s="131"/>
    </row>
    <row r="155" spans="1:8" ht="19.5" customHeight="1" x14ac:dyDescent="0.25">
      <c r="A155" s="131"/>
      <c r="B155" s="134"/>
      <c r="C155" s="9">
        <v>2029</v>
      </c>
      <c r="D155" s="48">
        <f t="shared" si="81"/>
        <v>28000</v>
      </c>
      <c r="E155" s="48">
        <v>28000</v>
      </c>
      <c r="F155" s="48">
        <v>0</v>
      </c>
      <c r="G155" s="48">
        <v>0</v>
      </c>
      <c r="H155" s="131"/>
    </row>
    <row r="156" spans="1:8" ht="19.5" customHeight="1" x14ac:dyDescent="0.25">
      <c r="A156" s="131"/>
      <c r="B156" s="134"/>
      <c r="C156" s="9">
        <v>2030</v>
      </c>
      <c r="D156" s="48">
        <f t="shared" si="81"/>
        <v>29000</v>
      </c>
      <c r="E156" s="48">
        <v>29000</v>
      </c>
      <c r="F156" s="48">
        <v>0</v>
      </c>
      <c r="G156" s="48">
        <v>0</v>
      </c>
      <c r="H156" s="131"/>
    </row>
    <row r="157" spans="1:8" ht="19.5" customHeight="1" x14ac:dyDescent="0.25">
      <c r="A157" s="132"/>
      <c r="B157" s="135"/>
      <c r="C157" s="47" t="s">
        <v>139</v>
      </c>
      <c r="D157" s="48">
        <f>SUM(D151:D156)</f>
        <v>157000</v>
      </c>
      <c r="E157" s="48">
        <f>SUM(E151:E156)</f>
        <v>157000</v>
      </c>
      <c r="F157" s="48">
        <f t="shared" ref="F157" si="82">SUM(F151:F156)</f>
        <v>0</v>
      </c>
      <c r="G157" s="48">
        <f t="shared" ref="G157" si="83">SUM(G151:G156)</f>
        <v>0</v>
      </c>
      <c r="H157" s="132"/>
    </row>
    <row r="158" spans="1:8" ht="19.5" customHeight="1" x14ac:dyDescent="0.25">
      <c r="A158" s="130" t="s">
        <v>107</v>
      </c>
      <c r="B158" s="133" t="s">
        <v>62</v>
      </c>
      <c r="C158" s="9">
        <v>2025</v>
      </c>
      <c r="D158" s="48">
        <f>SUM(E158:G158)</f>
        <v>7000</v>
      </c>
      <c r="E158" s="48">
        <v>7000</v>
      </c>
      <c r="F158" s="48">
        <v>0</v>
      </c>
      <c r="G158" s="48">
        <v>0</v>
      </c>
      <c r="H158" s="130" t="s">
        <v>301</v>
      </c>
    </row>
    <row r="159" spans="1:8" ht="19.5" customHeight="1" x14ac:dyDescent="0.25">
      <c r="A159" s="131"/>
      <c r="B159" s="134"/>
      <c r="C159" s="9">
        <v>2026</v>
      </c>
      <c r="D159" s="48">
        <f t="shared" ref="D159:D163" si="84">SUM(E159:G159)</f>
        <v>8100</v>
      </c>
      <c r="E159" s="48">
        <v>8100</v>
      </c>
      <c r="F159" s="48">
        <v>0</v>
      </c>
      <c r="G159" s="48">
        <v>0</v>
      </c>
      <c r="H159" s="131"/>
    </row>
    <row r="160" spans="1:8" ht="19.5" customHeight="1" x14ac:dyDescent="0.25">
      <c r="A160" s="131"/>
      <c r="B160" s="134"/>
      <c r="C160" s="9">
        <v>2027</v>
      </c>
      <c r="D160" s="48">
        <f t="shared" si="84"/>
        <v>11000</v>
      </c>
      <c r="E160" s="48">
        <v>11000</v>
      </c>
      <c r="F160" s="48">
        <v>0</v>
      </c>
      <c r="G160" s="48">
        <v>0</v>
      </c>
      <c r="H160" s="131"/>
    </row>
    <row r="161" spans="1:8" ht="19.5" customHeight="1" x14ac:dyDescent="0.25">
      <c r="A161" s="131"/>
      <c r="B161" s="134"/>
      <c r="C161" s="9">
        <v>2028</v>
      </c>
      <c r="D161" s="48">
        <f t="shared" si="84"/>
        <v>11000</v>
      </c>
      <c r="E161" s="59">
        <v>11000</v>
      </c>
      <c r="F161" s="48">
        <v>0</v>
      </c>
      <c r="G161" s="48">
        <v>0</v>
      </c>
      <c r="H161" s="131"/>
    </row>
    <row r="162" spans="1:8" ht="19.5" customHeight="1" x14ac:dyDescent="0.25">
      <c r="A162" s="131"/>
      <c r="B162" s="134"/>
      <c r="C162" s="9">
        <v>2029</v>
      </c>
      <c r="D162" s="48">
        <f t="shared" si="84"/>
        <v>12000</v>
      </c>
      <c r="E162" s="48">
        <v>12000</v>
      </c>
      <c r="F162" s="48">
        <v>0</v>
      </c>
      <c r="G162" s="48">
        <v>0</v>
      </c>
      <c r="H162" s="131"/>
    </row>
    <row r="163" spans="1:8" ht="19.5" customHeight="1" x14ac:dyDescent="0.25">
      <c r="A163" s="131"/>
      <c r="B163" s="134"/>
      <c r="C163" s="9">
        <v>2030</v>
      </c>
      <c r="D163" s="48">
        <f t="shared" si="84"/>
        <v>12000</v>
      </c>
      <c r="E163" s="48">
        <v>12000</v>
      </c>
      <c r="F163" s="48">
        <v>0</v>
      </c>
      <c r="G163" s="48">
        <v>0</v>
      </c>
      <c r="H163" s="131"/>
    </row>
    <row r="164" spans="1:8" ht="19.5" customHeight="1" x14ac:dyDescent="0.25">
      <c r="A164" s="132"/>
      <c r="B164" s="135"/>
      <c r="C164" s="47" t="s">
        <v>139</v>
      </c>
      <c r="D164" s="48">
        <f>SUM(D158:D163)</f>
        <v>61100</v>
      </c>
      <c r="E164" s="48">
        <f>SUM(E158:E163)</f>
        <v>61100</v>
      </c>
      <c r="F164" s="48">
        <f t="shared" ref="F164" si="85">SUM(F158:F163)</f>
        <v>0</v>
      </c>
      <c r="G164" s="48">
        <f t="shared" ref="G164" si="86">SUM(G158:G163)</f>
        <v>0</v>
      </c>
      <c r="H164" s="132"/>
    </row>
    <row r="165" spans="1:8" ht="19.5" customHeight="1" x14ac:dyDescent="0.25">
      <c r="A165" s="130" t="s">
        <v>108</v>
      </c>
      <c r="B165" s="133" t="s">
        <v>63</v>
      </c>
      <c r="C165" s="9">
        <v>2025</v>
      </c>
      <c r="D165" s="59">
        <f>SUM(E165:G165)</f>
        <v>0</v>
      </c>
      <c r="E165" s="59">
        <v>0</v>
      </c>
      <c r="F165" s="59">
        <v>0</v>
      </c>
      <c r="G165" s="59">
        <v>0</v>
      </c>
      <c r="H165" s="130" t="s">
        <v>301</v>
      </c>
    </row>
    <row r="166" spans="1:8" ht="19.5" customHeight="1" x14ac:dyDescent="0.25">
      <c r="A166" s="131"/>
      <c r="B166" s="134"/>
      <c r="C166" s="9">
        <v>2026</v>
      </c>
      <c r="D166" s="59">
        <f t="shared" ref="D166:D170" si="87">SUM(E166:G166)</f>
        <v>28000</v>
      </c>
      <c r="E166" s="59">
        <v>28000</v>
      </c>
      <c r="F166" s="59">
        <v>0</v>
      </c>
      <c r="G166" s="59">
        <v>0</v>
      </c>
      <c r="H166" s="131"/>
    </row>
    <row r="167" spans="1:8" ht="19.5" customHeight="1" x14ac:dyDescent="0.25">
      <c r="A167" s="131"/>
      <c r="B167" s="134"/>
      <c r="C167" s="9">
        <v>2027</v>
      </c>
      <c r="D167" s="59">
        <f t="shared" si="87"/>
        <v>27800</v>
      </c>
      <c r="E167" s="59">
        <v>27800</v>
      </c>
      <c r="F167" s="59">
        <v>0</v>
      </c>
      <c r="G167" s="59">
        <v>0</v>
      </c>
      <c r="H167" s="131"/>
    </row>
    <row r="168" spans="1:8" ht="19.5" customHeight="1" x14ac:dyDescent="0.25">
      <c r="A168" s="131"/>
      <c r="B168" s="134"/>
      <c r="C168" s="9">
        <v>2028</v>
      </c>
      <c r="D168" s="59">
        <f t="shared" si="87"/>
        <v>0</v>
      </c>
      <c r="E168" s="59">
        <v>0</v>
      </c>
      <c r="F168" s="59">
        <v>0</v>
      </c>
      <c r="G168" s="59">
        <v>0</v>
      </c>
      <c r="H168" s="131"/>
    </row>
    <row r="169" spans="1:8" ht="19.5" customHeight="1" x14ac:dyDescent="0.25">
      <c r="A169" s="131"/>
      <c r="B169" s="134"/>
      <c r="C169" s="9">
        <v>2029</v>
      </c>
      <c r="D169" s="59">
        <f t="shared" si="87"/>
        <v>0</v>
      </c>
      <c r="E169" s="59">
        <v>0</v>
      </c>
      <c r="F169" s="59">
        <v>0</v>
      </c>
      <c r="G169" s="59">
        <v>0</v>
      </c>
      <c r="H169" s="131"/>
    </row>
    <row r="170" spans="1:8" ht="19.5" customHeight="1" x14ac:dyDescent="0.25">
      <c r="A170" s="131"/>
      <c r="B170" s="134"/>
      <c r="C170" s="9">
        <v>2030</v>
      </c>
      <c r="D170" s="59">
        <f t="shared" si="87"/>
        <v>0</v>
      </c>
      <c r="E170" s="59">
        <v>0</v>
      </c>
      <c r="F170" s="59">
        <v>0</v>
      </c>
      <c r="G170" s="59">
        <v>0</v>
      </c>
      <c r="H170" s="131"/>
    </row>
    <row r="171" spans="1:8" ht="19.5" customHeight="1" x14ac:dyDescent="0.25">
      <c r="A171" s="132"/>
      <c r="B171" s="135"/>
      <c r="C171" s="47" t="s">
        <v>139</v>
      </c>
      <c r="D171" s="59">
        <f>SUM(D165:D170)</f>
        <v>55800</v>
      </c>
      <c r="E171" s="59">
        <f>SUM(E165:E170)</f>
        <v>55800</v>
      </c>
      <c r="F171" s="59">
        <f t="shared" ref="F171:G171" si="88">SUM(F165:F170)</f>
        <v>0</v>
      </c>
      <c r="G171" s="59">
        <f t="shared" si="88"/>
        <v>0</v>
      </c>
      <c r="H171" s="132"/>
    </row>
    <row r="172" spans="1:8" ht="19.5" customHeight="1" collapsed="1" x14ac:dyDescent="0.25">
      <c r="A172" s="130"/>
      <c r="B172" s="133" t="s">
        <v>125</v>
      </c>
      <c r="C172" s="9">
        <v>2025</v>
      </c>
      <c r="D172" s="48">
        <f>SUM(E172:G172)</f>
        <v>30000</v>
      </c>
      <c r="E172" s="48">
        <f>E151+E158+E165</f>
        <v>30000</v>
      </c>
      <c r="F172" s="59">
        <f t="shared" ref="F172:G172" si="89">F151+F158+F165</f>
        <v>0</v>
      </c>
      <c r="G172" s="59">
        <f t="shared" si="89"/>
        <v>0</v>
      </c>
      <c r="H172" s="130"/>
    </row>
    <row r="173" spans="1:8" ht="19.5" customHeight="1" x14ac:dyDescent="0.25">
      <c r="A173" s="131"/>
      <c r="B173" s="134"/>
      <c r="C173" s="9">
        <v>2026</v>
      </c>
      <c r="D173" s="48">
        <f t="shared" ref="D173:D177" si="90">SUM(E173:G173)</f>
        <v>60100</v>
      </c>
      <c r="E173" s="59">
        <f t="shared" ref="E173:G177" si="91">E152+E159+E166</f>
        <v>60100</v>
      </c>
      <c r="F173" s="59">
        <f t="shared" si="91"/>
        <v>0</v>
      </c>
      <c r="G173" s="59">
        <f t="shared" si="91"/>
        <v>0</v>
      </c>
      <c r="H173" s="131"/>
    </row>
    <row r="174" spans="1:8" ht="19.5" customHeight="1" x14ac:dyDescent="0.25">
      <c r="A174" s="131"/>
      <c r="B174" s="134"/>
      <c r="C174" s="9">
        <v>2027</v>
      </c>
      <c r="D174" s="48">
        <f t="shared" si="90"/>
        <v>64800</v>
      </c>
      <c r="E174" s="59">
        <f t="shared" si="91"/>
        <v>64800</v>
      </c>
      <c r="F174" s="59">
        <f t="shared" si="91"/>
        <v>0</v>
      </c>
      <c r="G174" s="59">
        <f t="shared" si="91"/>
        <v>0</v>
      </c>
      <c r="H174" s="131"/>
    </row>
    <row r="175" spans="1:8" ht="19.5" customHeight="1" x14ac:dyDescent="0.25">
      <c r="A175" s="131"/>
      <c r="B175" s="134"/>
      <c r="C175" s="9">
        <v>2028</v>
      </c>
      <c r="D175" s="48">
        <f t="shared" si="90"/>
        <v>38000</v>
      </c>
      <c r="E175" s="59">
        <f t="shared" si="91"/>
        <v>38000</v>
      </c>
      <c r="F175" s="59">
        <f t="shared" si="91"/>
        <v>0</v>
      </c>
      <c r="G175" s="59">
        <f t="shared" si="91"/>
        <v>0</v>
      </c>
      <c r="H175" s="131"/>
    </row>
    <row r="176" spans="1:8" ht="19.5" customHeight="1" x14ac:dyDescent="0.25">
      <c r="A176" s="131"/>
      <c r="B176" s="134"/>
      <c r="C176" s="9">
        <v>2029</v>
      </c>
      <c r="D176" s="48">
        <f t="shared" si="90"/>
        <v>40000</v>
      </c>
      <c r="E176" s="59">
        <f t="shared" si="91"/>
        <v>40000</v>
      </c>
      <c r="F176" s="59">
        <f t="shared" si="91"/>
        <v>0</v>
      </c>
      <c r="G176" s="59">
        <f t="shared" si="91"/>
        <v>0</v>
      </c>
      <c r="H176" s="131"/>
    </row>
    <row r="177" spans="1:8" ht="19.5" customHeight="1" x14ac:dyDescent="0.25">
      <c r="A177" s="131"/>
      <c r="B177" s="134"/>
      <c r="C177" s="9">
        <v>2030</v>
      </c>
      <c r="D177" s="48">
        <f t="shared" si="90"/>
        <v>41000</v>
      </c>
      <c r="E177" s="59">
        <f t="shared" si="91"/>
        <v>41000</v>
      </c>
      <c r="F177" s="59">
        <f t="shared" si="91"/>
        <v>0</v>
      </c>
      <c r="G177" s="59">
        <f t="shared" si="91"/>
        <v>0</v>
      </c>
      <c r="H177" s="131"/>
    </row>
    <row r="178" spans="1:8" ht="19.5" customHeight="1" x14ac:dyDescent="0.25">
      <c r="A178" s="132"/>
      <c r="B178" s="135"/>
      <c r="C178" s="47" t="s">
        <v>139</v>
      </c>
      <c r="D178" s="48">
        <f>SUM(D172:D177)</f>
        <v>273900</v>
      </c>
      <c r="E178" s="48">
        <f>SUM(E172:E177)</f>
        <v>273900</v>
      </c>
      <c r="F178" s="48">
        <f t="shared" ref="F178" si="92">SUM(F172:F177)</f>
        <v>0</v>
      </c>
      <c r="G178" s="48">
        <f t="shared" ref="G178" si="93">SUM(G172:G177)</f>
        <v>0</v>
      </c>
      <c r="H178" s="132"/>
    </row>
    <row r="179" spans="1:8" ht="32.25" customHeight="1" x14ac:dyDescent="0.25">
      <c r="A179" s="22" t="s">
        <v>109</v>
      </c>
      <c r="B179" s="136" t="s">
        <v>65</v>
      </c>
      <c r="C179" s="137"/>
      <c r="D179" s="137"/>
      <c r="E179" s="137"/>
      <c r="F179" s="137"/>
      <c r="G179" s="137"/>
      <c r="H179" s="138"/>
    </row>
    <row r="180" spans="1:8" ht="19.5" customHeight="1" x14ac:dyDescent="0.25">
      <c r="A180" s="130" t="s">
        <v>110</v>
      </c>
      <c r="B180" s="133" t="s">
        <v>66</v>
      </c>
      <c r="C180" s="9">
        <v>2025</v>
      </c>
      <c r="D180" s="48">
        <f>SUM(E180:G180)</f>
        <v>120328.9</v>
      </c>
      <c r="E180" s="48">
        <v>120328.9</v>
      </c>
      <c r="F180" s="48">
        <v>0</v>
      </c>
      <c r="G180" s="48">
        <v>0</v>
      </c>
      <c r="H180" s="130" t="s">
        <v>301</v>
      </c>
    </row>
    <row r="181" spans="1:8" ht="19.5" customHeight="1" x14ac:dyDescent="0.25">
      <c r="A181" s="131"/>
      <c r="B181" s="134"/>
      <c r="C181" s="9">
        <v>2026</v>
      </c>
      <c r="D181" s="48">
        <f t="shared" ref="D181:D185" si="94">SUM(E181:G181)</f>
        <v>127548.8</v>
      </c>
      <c r="E181" s="48">
        <v>127548.8</v>
      </c>
      <c r="F181" s="48">
        <v>0</v>
      </c>
      <c r="G181" s="48">
        <v>0</v>
      </c>
      <c r="H181" s="131"/>
    </row>
    <row r="182" spans="1:8" ht="19.5" customHeight="1" x14ac:dyDescent="0.25">
      <c r="A182" s="131"/>
      <c r="B182" s="134"/>
      <c r="C182" s="9">
        <v>2027</v>
      </c>
      <c r="D182" s="48">
        <f t="shared" si="94"/>
        <v>127548.8</v>
      </c>
      <c r="E182" s="48">
        <f>127548.8</f>
        <v>127548.8</v>
      </c>
      <c r="F182" s="48">
        <v>0</v>
      </c>
      <c r="G182" s="48">
        <v>0</v>
      </c>
      <c r="H182" s="131"/>
    </row>
    <row r="183" spans="1:8" ht="19.5" customHeight="1" x14ac:dyDescent="0.25">
      <c r="A183" s="131"/>
      <c r="B183" s="134"/>
      <c r="C183" s="9">
        <v>2028</v>
      </c>
      <c r="D183" s="48">
        <f t="shared" si="94"/>
        <v>140303.68000000002</v>
      </c>
      <c r="E183" s="48">
        <f>127548.8*1.1</f>
        <v>140303.68000000002</v>
      </c>
      <c r="F183" s="48">
        <v>0</v>
      </c>
      <c r="G183" s="48">
        <v>0</v>
      </c>
      <c r="H183" s="131"/>
    </row>
    <row r="184" spans="1:8" ht="19.5" customHeight="1" x14ac:dyDescent="0.25">
      <c r="A184" s="131"/>
      <c r="B184" s="134"/>
      <c r="C184" s="9">
        <v>2029</v>
      </c>
      <c r="D184" s="48">
        <f t="shared" si="94"/>
        <v>140303.68000000002</v>
      </c>
      <c r="E184" s="48">
        <f t="shared" ref="E184:E185" si="95">127548.8*1.1</f>
        <v>140303.68000000002</v>
      </c>
      <c r="F184" s="48">
        <v>0</v>
      </c>
      <c r="G184" s="48">
        <v>0</v>
      </c>
      <c r="H184" s="131"/>
    </row>
    <row r="185" spans="1:8" ht="19.5" customHeight="1" x14ac:dyDescent="0.25">
      <c r="A185" s="131"/>
      <c r="B185" s="134"/>
      <c r="C185" s="9">
        <v>2030</v>
      </c>
      <c r="D185" s="48">
        <f t="shared" si="94"/>
        <v>140303.68000000002</v>
      </c>
      <c r="E185" s="48">
        <f t="shared" si="95"/>
        <v>140303.68000000002</v>
      </c>
      <c r="F185" s="48">
        <v>0</v>
      </c>
      <c r="G185" s="48">
        <v>0</v>
      </c>
      <c r="H185" s="131"/>
    </row>
    <row r="186" spans="1:8" ht="19.5" customHeight="1" x14ac:dyDescent="0.25">
      <c r="A186" s="132"/>
      <c r="B186" s="135"/>
      <c r="C186" s="47" t="s">
        <v>139</v>
      </c>
      <c r="D186" s="48">
        <f>SUM(D180:D185)</f>
        <v>796337.54000000015</v>
      </c>
      <c r="E186" s="48">
        <f>SUM(E180:E185)</f>
        <v>796337.54000000015</v>
      </c>
      <c r="F186" s="48">
        <f t="shared" ref="F186" si="96">SUM(F180:F185)</f>
        <v>0</v>
      </c>
      <c r="G186" s="48">
        <f t="shared" ref="G186" si="97">SUM(G180:G185)</f>
        <v>0</v>
      </c>
      <c r="H186" s="132"/>
    </row>
    <row r="187" spans="1:8" ht="19.5" customHeight="1" x14ac:dyDescent="0.25">
      <c r="A187" s="130"/>
      <c r="B187" s="133" t="s">
        <v>126</v>
      </c>
      <c r="C187" s="9">
        <v>2025</v>
      </c>
      <c r="D187" s="48">
        <f>SUM(E187:G187)</f>
        <v>120328.9</v>
      </c>
      <c r="E187" s="48">
        <f>E180</f>
        <v>120328.9</v>
      </c>
      <c r="F187" s="48">
        <f t="shared" ref="F187:G187" si="98">F180</f>
        <v>0</v>
      </c>
      <c r="G187" s="48">
        <f t="shared" si="98"/>
        <v>0</v>
      </c>
      <c r="H187" s="130"/>
    </row>
    <row r="188" spans="1:8" ht="19.5" customHeight="1" x14ac:dyDescent="0.25">
      <c r="A188" s="131"/>
      <c r="B188" s="134"/>
      <c r="C188" s="9">
        <v>2026</v>
      </c>
      <c r="D188" s="48">
        <f t="shared" ref="D188:D192" si="99">SUM(E188:G188)</f>
        <v>127548.8</v>
      </c>
      <c r="E188" s="48">
        <f t="shared" ref="E188:G188" si="100">E181</f>
        <v>127548.8</v>
      </c>
      <c r="F188" s="48">
        <f t="shared" si="100"/>
        <v>0</v>
      </c>
      <c r="G188" s="48">
        <f t="shared" si="100"/>
        <v>0</v>
      </c>
      <c r="H188" s="131"/>
    </row>
    <row r="189" spans="1:8" ht="19.5" customHeight="1" x14ac:dyDescent="0.25">
      <c r="A189" s="131"/>
      <c r="B189" s="134"/>
      <c r="C189" s="9">
        <v>2027</v>
      </c>
      <c r="D189" s="48">
        <f t="shared" si="99"/>
        <v>127548.8</v>
      </c>
      <c r="E189" s="48">
        <f t="shared" ref="E189:G189" si="101">E182</f>
        <v>127548.8</v>
      </c>
      <c r="F189" s="48">
        <f t="shared" si="101"/>
        <v>0</v>
      </c>
      <c r="G189" s="48">
        <f t="shared" si="101"/>
        <v>0</v>
      </c>
      <c r="H189" s="131"/>
    </row>
    <row r="190" spans="1:8" ht="19.5" customHeight="1" x14ac:dyDescent="0.25">
      <c r="A190" s="131"/>
      <c r="B190" s="134"/>
      <c r="C190" s="9">
        <v>2028</v>
      </c>
      <c r="D190" s="48">
        <f t="shared" si="99"/>
        <v>140303.68000000002</v>
      </c>
      <c r="E190" s="48">
        <f t="shared" ref="E190:G190" si="102">E183</f>
        <v>140303.68000000002</v>
      </c>
      <c r="F190" s="48">
        <f t="shared" si="102"/>
        <v>0</v>
      </c>
      <c r="G190" s="48">
        <f t="shared" si="102"/>
        <v>0</v>
      </c>
      <c r="H190" s="131"/>
    </row>
    <row r="191" spans="1:8" ht="19.5" customHeight="1" x14ac:dyDescent="0.25">
      <c r="A191" s="131"/>
      <c r="B191" s="134"/>
      <c r="C191" s="9">
        <v>2029</v>
      </c>
      <c r="D191" s="48">
        <f t="shared" si="99"/>
        <v>140303.68000000002</v>
      </c>
      <c r="E191" s="48">
        <f t="shared" ref="E191:G191" si="103">E184</f>
        <v>140303.68000000002</v>
      </c>
      <c r="F191" s="48">
        <f t="shared" si="103"/>
        <v>0</v>
      </c>
      <c r="G191" s="48">
        <f t="shared" si="103"/>
        <v>0</v>
      </c>
      <c r="H191" s="131"/>
    </row>
    <row r="192" spans="1:8" ht="19.5" customHeight="1" x14ac:dyDescent="0.25">
      <c r="A192" s="131"/>
      <c r="B192" s="134"/>
      <c r="C192" s="9">
        <v>2030</v>
      </c>
      <c r="D192" s="48">
        <f t="shared" si="99"/>
        <v>140303.68000000002</v>
      </c>
      <c r="E192" s="48">
        <f t="shared" ref="E192:G192" si="104">E185</f>
        <v>140303.68000000002</v>
      </c>
      <c r="F192" s="48">
        <f t="shared" si="104"/>
        <v>0</v>
      </c>
      <c r="G192" s="48">
        <f t="shared" si="104"/>
        <v>0</v>
      </c>
      <c r="H192" s="131"/>
    </row>
    <row r="193" spans="1:11" ht="19.5" customHeight="1" x14ac:dyDescent="0.25">
      <c r="A193" s="132"/>
      <c r="B193" s="135"/>
      <c r="C193" s="47" t="s">
        <v>139</v>
      </c>
      <c r="D193" s="48">
        <f>SUM(D187:D192)</f>
        <v>796337.54000000015</v>
      </c>
      <c r="E193" s="48">
        <f>SUM(E187:E192)</f>
        <v>796337.54000000015</v>
      </c>
      <c r="F193" s="48">
        <f t="shared" ref="F193" si="105">SUM(F187:F192)</f>
        <v>0</v>
      </c>
      <c r="G193" s="48">
        <f t="shared" ref="G193" si="106">SUM(G187:G192)</f>
        <v>0</v>
      </c>
      <c r="H193" s="132"/>
    </row>
    <row r="194" spans="1:11" ht="32.25" customHeight="1" x14ac:dyDescent="0.25">
      <c r="A194" s="22" t="s">
        <v>111</v>
      </c>
      <c r="B194" s="136" t="s">
        <v>69</v>
      </c>
      <c r="C194" s="137"/>
      <c r="D194" s="137"/>
      <c r="E194" s="137"/>
      <c r="F194" s="137"/>
      <c r="G194" s="137"/>
      <c r="H194" s="138"/>
    </row>
    <row r="195" spans="1:11" ht="19.5" customHeight="1" x14ac:dyDescent="0.25">
      <c r="A195" s="130" t="s">
        <v>112</v>
      </c>
      <c r="B195" s="133" t="s">
        <v>191</v>
      </c>
      <c r="C195" s="9">
        <v>2025</v>
      </c>
      <c r="D195" s="48">
        <f>SUM(E195:G195)</f>
        <v>500</v>
      </c>
      <c r="E195" s="48">
        <v>500</v>
      </c>
      <c r="F195" s="48">
        <v>0</v>
      </c>
      <c r="G195" s="48">
        <v>0</v>
      </c>
      <c r="H195" s="130" t="s">
        <v>301</v>
      </c>
    </row>
    <row r="196" spans="1:11" ht="19.5" customHeight="1" x14ac:dyDescent="0.25">
      <c r="A196" s="131"/>
      <c r="B196" s="134"/>
      <c r="C196" s="9">
        <v>2026</v>
      </c>
      <c r="D196" s="48">
        <f t="shared" ref="D196:D200" si="107">SUM(E196:G196)</f>
        <v>2000</v>
      </c>
      <c r="E196" s="48">
        <v>2000</v>
      </c>
      <c r="F196" s="48">
        <v>0</v>
      </c>
      <c r="G196" s="48">
        <v>0</v>
      </c>
      <c r="H196" s="131"/>
    </row>
    <row r="197" spans="1:11" ht="19.5" customHeight="1" x14ac:dyDescent="0.25">
      <c r="A197" s="131"/>
      <c r="B197" s="134"/>
      <c r="C197" s="9">
        <v>2027</v>
      </c>
      <c r="D197" s="48">
        <f t="shared" si="107"/>
        <v>2400</v>
      </c>
      <c r="E197" s="48">
        <v>2400</v>
      </c>
      <c r="F197" s="48">
        <v>0</v>
      </c>
      <c r="G197" s="48">
        <v>0</v>
      </c>
      <c r="H197" s="131"/>
    </row>
    <row r="198" spans="1:11" ht="19.5" customHeight="1" x14ac:dyDescent="0.25">
      <c r="A198" s="131"/>
      <c r="B198" s="134"/>
      <c r="C198" s="9">
        <v>2028</v>
      </c>
      <c r="D198" s="48">
        <f t="shared" si="107"/>
        <v>2400</v>
      </c>
      <c r="E198" s="59">
        <v>2400</v>
      </c>
      <c r="F198" s="48">
        <v>0</v>
      </c>
      <c r="G198" s="48">
        <v>0</v>
      </c>
      <c r="H198" s="131"/>
    </row>
    <row r="199" spans="1:11" ht="19.5" customHeight="1" x14ac:dyDescent="0.25">
      <c r="A199" s="131"/>
      <c r="B199" s="134"/>
      <c r="C199" s="9">
        <v>2029</v>
      </c>
      <c r="D199" s="48">
        <f t="shared" si="107"/>
        <v>2400</v>
      </c>
      <c r="E199" s="59">
        <v>2400</v>
      </c>
      <c r="F199" s="48">
        <v>0</v>
      </c>
      <c r="G199" s="48">
        <v>0</v>
      </c>
      <c r="H199" s="131"/>
    </row>
    <row r="200" spans="1:11" ht="19.5" customHeight="1" x14ac:dyDescent="0.25">
      <c r="A200" s="131"/>
      <c r="B200" s="134"/>
      <c r="C200" s="9">
        <v>2030</v>
      </c>
      <c r="D200" s="48">
        <f t="shared" si="107"/>
        <v>2400</v>
      </c>
      <c r="E200" s="59">
        <v>2400</v>
      </c>
      <c r="F200" s="48">
        <v>0</v>
      </c>
      <c r="G200" s="48">
        <v>0</v>
      </c>
      <c r="H200" s="131"/>
    </row>
    <row r="201" spans="1:11" ht="19.5" customHeight="1" x14ac:dyDescent="0.25">
      <c r="A201" s="132"/>
      <c r="B201" s="135"/>
      <c r="C201" s="47" t="s">
        <v>139</v>
      </c>
      <c r="D201" s="48">
        <f>SUM(D195:D200)</f>
        <v>12100</v>
      </c>
      <c r="E201" s="48">
        <f>SUM(E195:E200)</f>
        <v>12100</v>
      </c>
      <c r="F201" s="48">
        <f t="shared" ref="F201" si="108">SUM(F195:F200)</f>
        <v>0</v>
      </c>
      <c r="G201" s="48">
        <f t="shared" ref="G201" si="109">SUM(G195:G200)</f>
        <v>0</v>
      </c>
      <c r="H201" s="132"/>
    </row>
    <row r="202" spans="1:11" ht="19.5" customHeight="1" x14ac:dyDescent="0.25">
      <c r="A202" s="130"/>
      <c r="B202" s="133" t="s">
        <v>127</v>
      </c>
      <c r="C202" s="9">
        <v>2025</v>
      </c>
      <c r="D202" s="48">
        <f>SUM(E202:G202)</f>
        <v>500</v>
      </c>
      <c r="E202" s="48">
        <f>E195</f>
        <v>500</v>
      </c>
      <c r="F202" s="48">
        <f t="shared" ref="F202:G202" si="110">F195</f>
        <v>0</v>
      </c>
      <c r="G202" s="48">
        <f t="shared" si="110"/>
        <v>0</v>
      </c>
      <c r="H202" s="130"/>
    </row>
    <row r="203" spans="1:11" ht="19.5" customHeight="1" x14ac:dyDescent="0.25">
      <c r="A203" s="131"/>
      <c r="B203" s="134"/>
      <c r="C203" s="9">
        <v>2026</v>
      </c>
      <c r="D203" s="48">
        <f t="shared" ref="D203:D207" si="111">SUM(E203:G203)</f>
        <v>2000</v>
      </c>
      <c r="E203" s="48">
        <f t="shared" ref="E203:G207" si="112">E196</f>
        <v>2000</v>
      </c>
      <c r="F203" s="48">
        <f t="shared" si="112"/>
        <v>0</v>
      </c>
      <c r="G203" s="48">
        <f t="shared" si="112"/>
        <v>0</v>
      </c>
      <c r="H203" s="131"/>
    </row>
    <row r="204" spans="1:11" ht="19.5" customHeight="1" x14ac:dyDescent="0.25">
      <c r="A204" s="131"/>
      <c r="B204" s="134"/>
      <c r="C204" s="9">
        <v>2027</v>
      </c>
      <c r="D204" s="48">
        <f t="shared" si="111"/>
        <v>2400</v>
      </c>
      <c r="E204" s="48">
        <f t="shared" si="112"/>
        <v>2400</v>
      </c>
      <c r="F204" s="48">
        <f t="shared" si="112"/>
        <v>0</v>
      </c>
      <c r="G204" s="48">
        <f t="shared" si="112"/>
        <v>0</v>
      </c>
      <c r="H204" s="131"/>
    </row>
    <row r="205" spans="1:11" ht="19.5" customHeight="1" x14ac:dyDescent="0.25">
      <c r="A205" s="131"/>
      <c r="B205" s="134"/>
      <c r="C205" s="9">
        <v>2028</v>
      </c>
      <c r="D205" s="48">
        <f t="shared" si="111"/>
        <v>2400</v>
      </c>
      <c r="E205" s="59">
        <f t="shared" ref="E205" si="113">E198</f>
        <v>2400</v>
      </c>
      <c r="F205" s="48">
        <f t="shared" si="112"/>
        <v>0</v>
      </c>
      <c r="G205" s="48">
        <f t="shared" si="112"/>
        <v>0</v>
      </c>
      <c r="H205" s="131"/>
    </row>
    <row r="206" spans="1:11" ht="19.5" customHeight="1" x14ac:dyDescent="0.25">
      <c r="A206" s="131"/>
      <c r="B206" s="134"/>
      <c r="C206" s="9">
        <v>2029</v>
      </c>
      <c r="D206" s="48">
        <f t="shared" si="111"/>
        <v>2400</v>
      </c>
      <c r="E206" s="59">
        <f t="shared" ref="E206" si="114">E199</f>
        <v>2400</v>
      </c>
      <c r="F206" s="48">
        <f t="shared" si="112"/>
        <v>0</v>
      </c>
      <c r="G206" s="48">
        <f t="shared" si="112"/>
        <v>0</v>
      </c>
      <c r="H206" s="131"/>
      <c r="K206" s="26"/>
    </row>
    <row r="207" spans="1:11" ht="19.5" customHeight="1" x14ac:dyDescent="0.25">
      <c r="A207" s="131"/>
      <c r="B207" s="134"/>
      <c r="C207" s="9">
        <v>2030</v>
      </c>
      <c r="D207" s="48">
        <f t="shared" si="111"/>
        <v>2400</v>
      </c>
      <c r="E207" s="59">
        <f t="shared" ref="E207" si="115">E200</f>
        <v>2400</v>
      </c>
      <c r="F207" s="48">
        <f t="shared" si="112"/>
        <v>0</v>
      </c>
      <c r="G207" s="48">
        <f t="shared" si="112"/>
        <v>0</v>
      </c>
      <c r="H207" s="131"/>
      <c r="K207" s="26"/>
    </row>
    <row r="208" spans="1:11" ht="19.5" customHeight="1" x14ac:dyDescent="0.25">
      <c r="A208" s="132"/>
      <c r="B208" s="135"/>
      <c r="C208" s="47" t="s">
        <v>139</v>
      </c>
      <c r="D208" s="48">
        <f>SUM(D202:D207)</f>
        <v>12100</v>
      </c>
      <c r="E208" s="48">
        <f>SUM(E202:E207)</f>
        <v>12100</v>
      </c>
      <c r="F208" s="48">
        <f t="shared" ref="F208" si="116">SUM(F202:F207)</f>
        <v>0</v>
      </c>
      <c r="G208" s="48">
        <f t="shared" ref="G208" si="117">SUM(G202:G207)</f>
        <v>0</v>
      </c>
      <c r="H208" s="132"/>
      <c r="K208" s="26"/>
    </row>
    <row r="209" spans="1:11" ht="32.25" customHeight="1" x14ac:dyDescent="0.25">
      <c r="A209" s="22" t="s">
        <v>113</v>
      </c>
      <c r="B209" s="136" t="s">
        <v>70</v>
      </c>
      <c r="C209" s="137"/>
      <c r="D209" s="137"/>
      <c r="E209" s="137"/>
      <c r="F209" s="137"/>
      <c r="G209" s="137"/>
      <c r="H209" s="138"/>
      <c r="K209" s="26"/>
    </row>
    <row r="210" spans="1:11" ht="19.5" customHeight="1" x14ac:dyDescent="0.25">
      <c r="A210" s="130" t="s">
        <v>114</v>
      </c>
      <c r="B210" s="133" t="s">
        <v>115</v>
      </c>
      <c r="C210" s="9">
        <v>2025</v>
      </c>
      <c r="D210" s="48">
        <f>SUM(E210:G210)</f>
        <v>0</v>
      </c>
      <c r="E210" s="48">
        <v>0</v>
      </c>
      <c r="F210" s="48">
        <v>0</v>
      </c>
      <c r="G210" s="48">
        <v>0</v>
      </c>
      <c r="H210" s="130" t="s">
        <v>301</v>
      </c>
      <c r="K210" s="26"/>
    </row>
    <row r="211" spans="1:11" ht="19.5" customHeight="1" x14ac:dyDescent="0.25">
      <c r="A211" s="131"/>
      <c r="B211" s="134"/>
      <c r="C211" s="9">
        <v>2026</v>
      </c>
      <c r="D211" s="48">
        <f t="shared" ref="D211:D215" si="118">SUM(E211:G211)</f>
        <v>0</v>
      </c>
      <c r="E211" s="48">
        <v>0</v>
      </c>
      <c r="F211" s="48">
        <v>0</v>
      </c>
      <c r="G211" s="48">
        <v>0</v>
      </c>
      <c r="H211" s="131"/>
    </row>
    <row r="212" spans="1:11" ht="19.5" customHeight="1" x14ac:dyDescent="0.25">
      <c r="A212" s="131"/>
      <c r="B212" s="134"/>
      <c r="C212" s="9">
        <v>2027</v>
      </c>
      <c r="D212" s="48">
        <f t="shared" si="118"/>
        <v>0</v>
      </c>
      <c r="E212" s="48">
        <v>0</v>
      </c>
      <c r="F212" s="48">
        <v>0</v>
      </c>
      <c r="G212" s="48">
        <v>0</v>
      </c>
      <c r="H212" s="131"/>
    </row>
    <row r="213" spans="1:11" ht="19.5" customHeight="1" x14ac:dyDescent="0.25">
      <c r="A213" s="131"/>
      <c r="B213" s="134"/>
      <c r="C213" s="9">
        <v>2028</v>
      </c>
      <c r="D213" s="48">
        <f t="shared" si="118"/>
        <v>4800</v>
      </c>
      <c r="E213" s="48">
        <v>4800</v>
      </c>
      <c r="F213" s="48">
        <v>0</v>
      </c>
      <c r="G213" s="48">
        <v>0</v>
      </c>
      <c r="H213" s="131"/>
    </row>
    <row r="214" spans="1:11" ht="19.5" customHeight="1" x14ac:dyDescent="0.25">
      <c r="A214" s="131"/>
      <c r="B214" s="134"/>
      <c r="C214" s="9">
        <v>2029</v>
      </c>
      <c r="D214" s="48">
        <f t="shared" si="118"/>
        <v>0</v>
      </c>
      <c r="E214" s="48">
        <v>0</v>
      </c>
      <c r="F214" s="48">
        <v>0</v>
      </c>
      <c r="G214" s="48">
        <v>0</v>
      </c>
      <c r="H214" s="131"/>
    </row>
    <row r="215" spans="1:11" ht="19.5" customHeight="1" x14ac:dyDescent="0.25">
      <c r="A215" s="131"/>
      <c r="B215" s="134"/>
      <c r="C215" s="9">
        <v>2030</v>
      </c>
      <c r="D215" s="48">
        <f t="shared" si="118"/>
        <v>0</v>
      </c>
      <c r="E215" s="48">
        <v>0</v>
      </c>
      <c r="F215" s="48">
        <v>0</v>
      </c>
      <c r="G215" s="48">
        <v>0</v>
      </c>
      <c r="H215" s="131"/>
    </row>
    <row r="216" spans="1:11" ht="19.5" customHeight="1" x14ac:dyDescent="0.25">
      <c r="A216" s="132"/>
      <c r="B216" s="135"/>
      <c r="C216" s="47" t="s">
        <v>139</v>
      </c>
      <c r="D216" s="48">
        <f>SUM(D210:D215)</f>
        <v>4800</v>
      </c>
      <c r="E216" s="48">
        <f>SUM(E210:E215)</f>
        <v>4800</v>
      </c>
      <c r="F216" s="48">
        <f t="shared" ref="F216" si="119">SUM(F210:F215)</f>
        <v>0</v>
      </c>
      <c r="G216" s="48">
        <f t="shared" ref="G216" si="120">SUM(G210:G215)</f>
        <v>0</v>
      </c>
      <c r="H216" s="132"/>
    </row>
    <row r="217" spans="1:11" ht="19.5" customHeight="1" x14ac:dyDescent="0.25">
      <c r="A217" s="130"/>
      <c r="B217" s="133" t="s">
        <v>128</v>
      </c>
      <c r="C217" s="9">
        <v>2025</v>
      </c>
      <c r="D217" s="48">
        <f>SUM(E217:G217)</f>
        <v>0</v>
      </c>
      <c r="E217" s="48">
        <f>E210</f>
        <v>0</v>
      </c>
      <c r="F217" s="48">
        <f t="shared" ref="F217:G217" si="121">F210</f>
        <v>0</v>
      </c>
      <c r="G217" s="48">
        <f t="shared" si="121"/>
        <v>0</v>
      </c>
      <c r="H217" s="130"/>
    </row>
    <row r="218" spans="1:11" ht="19.5" customHeight="1" x14ac:dyDescent="0.25">
      <c r="A218" s="131"/>
      <c r="B218" s="134"/>
      <c r="C218" s="9">
        <v>2026</v>
      </c>
      <c r="D218" s="48">
        <f t="shared" ref="D218:D222" si="122">SUM(E218:G218)</f>
        <v>0</v>
      </c>
      <c r="E218" s="48">
        <f t="shared" ref="E218:G222" si="123">E211</f>
        <v>0</v>
      </c>
      <c r="F218" s="48">
        <f t="shared" si="123"/>
        <v>0</v>
      </c>
      <c r="G218" s="48">
        <f t="shared" si="123"/>
        <v>0</v>
      </c>
      <c r="H218" s="131"/>
    </row>
    <row r="219" spans="1:11" ht="19.5" customHeight="1" x14ac:dyDescent="0.25">
      <c r="A219" s="131"/>
      <c r="B219" s="134"/>
      <c r="C219" s="9">
        <v>2027</v>
      </c>
      <c r="D219" s="48">
        <f t="shared" si="122"/>
        <v>0</v>
      </c>
      <c r="E219" s="48">
        <f t="shared" si="123"/>
        <v>0</v>
      </c>
      <c r="F219" s="48">
        <f t="shared" si="123"/>
        <v>0</v>
      </c>
      <c r="G219" s="48">
        <f t="shared" si="123"/>
        <v>0</v>
      </c>
      <c r="H219" s="131"/>
    </row>
    <row r="220" spans="1:11" ht="19.5" customHeight="1" x14ac:dyDescent="0.25">
      <c r="A220" s="131"/>
      <c r="B220" s="134"/>
      <c r="C220" s="9">
        <v>2028</v>
      </c>
      <c r="D220" s="48">
        <f t="shared" si="122"/>
        <v>4800</v>
      </c>
      <c r="E220" s="48">
        <f t="shared" si="123"/>
        <v>4800</v>
      </c>
      <c r="F220" s="48">
        <f t="shared" si="123"/>
        <v>0</v>
      </c>
      <c r="G220" s="48">
        <f t="shared" si="123"/>
        <v>0</v>
      </c>
      <c r="H220" s="131"/>
    </row>
    <row r="221" spans="1:11" ht="19.5" customHeight="1" x14ac:dyDescent="0.25">
      <c r="A221" s="131"/>
      <c r="B221" s="134"/>
      <c r="C221" s="9">
        <v>2029</v>
      </c>
      <c r="D221" s="48">
        <f t="shared" si="122"/>
        <v>0</v>
      </c>
      <c r="E221" s="48">
        <f t="shared" si="123"/>
        <v>0</v>
      </c>
      <c r="F221" s="48">
        <f t="shared" si="123"/>
        <v>0</v>
      </c>
      <c r="G221" s="48">
        <f t="shared" si="123"/>
        <v>0</v>
      </c>
      <c r="H221" s="131"/>
    </row>
    <row r="222" spans="1:11" ht="19.5" customHeight="1" x14ac:dyDescent="0.25">
      <c r="A222" s="131"/>
      <c r="B222" s="134"/>
      <c r="C222" s="9">
        <v>2030</v>
      </c>
      <c r="D222" s="48">
        <f t="shared" si="122"/>
        <v>0</v>
      </c>
      <c r="E222" s="48">
        <f t="shared" si="123"/>
        <v>0</v>
      </c>
      <c r="F222" s="48">
        <f t="shared" si="123"/>
        <v>0</v>
      </c>
      <c r="G222" s="48">
        <f t="shared" si="123"/>
        <v>0</v>
      </c>
      <c r="H222" s="131"/>
    </row>
    <row r="223" spans="1:11" ht="19.5" customHeight="1" x14ac:dyDescent="0.25">
      <c r="A223" s="132"/>
      <c r="B223" s="135"/>
      <c r="C223" s="47" t="s">
        <v>139</v>
      </c>
      <c r="D223" s="48">
        <f>SUM(D217:D222)</f>
        <v>4800</v>
      </c>
      <c r="E223" s="48">
        <f>SUM(E217:E222)</f>
        <v>4800</v>
      </c>
      <c r="F223" s="48">
        <f t="shared" ref="F223" si="124">SUM(F217:F222)</f>
        <v>0</v>
      </c>
      <c r="G223" s="48">
        <f t="shared" ref="G223" si="125">SUM(G217:G222)</f>
        <v>0</v>
      </c>
      <c r="H223" s="132"/>
    </row>
    <row r="224" spans="1:11" ht="19.5" customHeight="1" x14ac:dyDescent="0.25">
      <c r="A224" s="130"/>
      <c r="B224" s="133" t="s">
        <v>47</v>
      </c>
      <c r="C224" s="9">
        <v>2025</v>
      </c>
      <c r="D224" s="48">
        <f>SUM(E224:G224)</f>
        <v>211799.2</v>
      </c>
      <c r="E224" s="48">
        <f t="shared" ref="E224:G229" si="126">E99+E121+E143+E172+E187+E202+E217</f>
        <v>211799.2</v>
      </c>
      <c r="F224" s="48">
        <f t="shared" si="126"/>
        <v>0</v>
      </c>
      <c r="G224" s="48">
        <f t="shared" si="126"/>
        <v>0</v>
      </c>
      <c r="H224" s="130"/>
    </row>
    <row r="225" spans="1:8" ht="19.5" customHeight="1" x14ac:dyDescent="0.25">
      <c r="A225" s="131"/>
      <c r="B225" s="134"/>
      <c r="C225" s="9">
        <v>2026</v>
      </c>
      <c r="D225" s="48">
        <f t="shared" ref="D225:D229" si="127">SUM(E225:G225)</f>
        <v>252947.7</v>
      </c>
      <c r="E225" s="59">
        <f t="shared" si="126"/>
        <v>252947.7</v>
      </c>
      <c r="F225" s="48">
        <f t="shared" si="126"/>
        <v>0</v>
      </c>
      <c r="G225" s="48">
        <f t="shared" si="126"/>
        <v>0</v>
      </c>
      <c r="H225" s="131"/>
    </row>
    <row r="226" spans="1:8" ht="19.5" customHeight="1" x14ac:dyDescent="0.25">
      <c r="A226" s="131"/>
      <c r="B226" s="134"/>
      <c r="C226" s="9">
        <v>2027</v>
      </c>
      <c r="D226" s="48">
        <f t="shared" si="127"/>
        <v>258089.60000000001</v>
      </c>
      <c r="E226" s="59">
        <f t="shared" si="126"/>
        <v>258089.60000000001</v>
      </c>
      <c r="F226" s="48">
        <f t="shared" si="126"/>
        <v>0</v>
      </c>
      <c r="G226" s="48">
        <f t="shared" si="126"/>
        <v>0</v>
      </c>
      <c r="H226" s="131"/>
    </row>
    <row r="227" spans="1:8" ht="19.5" customHeight="1" x14ac:dyDescent="0.25">
      <c r="A227" s="131"/>
      <c r="B227" s="134"/>
      <c r="C227" s="9">
        <v>2028</v>
      </c>
      <c r="D227" s="48">
        <f t="shared" si="127"/>
        <v>258216.28000000003</v>
      </c>
      <c r="E227" s="59">
        <f t="shared" si="126"/>
        <v>258216.28000000003</v>
      </c>
      <c r="F227" s="48">
        <f t="shared" si="126"/>
        <v>0</v>
      </c>
      <c r="G227" s="48">
        <f t="shared" si="126"/>
        <v>0</v>
      </c>
      <c r="H227" s="131"/>
    </row>
    <row r="228" spans="1:8" ht="19.5" customHeight="1" x14ac:dyDescent="0.25">
      <c r="A228" s="131"/>
      <c r="B228" s="134"/>
      <c r="C228" s="9">
        <v>2029</v>
      </c>
      <c r="D228" s="48">
        <f t="shared" si="127"/>
        <v>257362.98000000004</v>
      </c>
      <c r="E228" s="59">
        <f t="shared" si="126"/>
        <v>257362.98000000004</v>
      </c>
      <c r="F228" s="48">
        <f t="shared" si="126"/>
        <v>0</v>
      </c>
      <c r="G228" s="48">
        <f t="shared" si="126"/>
        <v>0</v>
      </c>
      <c r="H228" s="131"/>
    </row>
    <row r="229" spans="1:8" ht="19.5" customHeight="1" x14ac:dyDescent="0.25">
      <c r="A229" s="131"/>
      <c r="B229" s="134"/>
      <c r="C229" s="9">
        <v>2030</v>
      </c>
      <c r="D229" s="48">
        <f t="shared" si="127"/>
        <v>260387.48000000004</v>
      </c>
      <c r="E229" s="59">
        <f t="shared" si="126"/>
        <v>260387.48000000004</v>
      </c>
      <c r="F229" s="48">
        <f t="shared" si="126"/>
        <v>0</v>
      </c>
      <c r="G229" s="48">
        <f t="shared" si="126"/>
        <v>0</v>
      </c>
      <c r="H229" s="131"/>
    </row>
    <row r="230" spans="1:8" ht="19.5" customHeight="1" x14ac:dyDescent="0.25">
      <c r="A230" s="132"/>
      <c r="B230" s="135"/>
      <c r="C230" s="47" t="s">
        <v>139</v>
      </c>
      <c r="D230" s="48">
        <f>SUM(D224:D229)</f>
        <v>1498803.24</v>
      </c>
      <c r="E230" s="48">
        <f>SUM(E224:E229)</f>
        <v>1498803.24</v>
      </c>
      <c r="F230" s="48">
        <f t="shared" ref="F230" si="128">SUM(F224:F229)</f>
        <v>0</v>
      </c>
      <c r="G230" s="48">
        <f t="shared" ref="G230" si="129">SUM(G224:G229)</f>
        <v>0</v>
      </c>
      <c r="H230" s="132"/>
    </row>
  </sheetData>
  <mergeCells count="111">
    <mergeCell ref="A195:A201"/>
    <mergeCell ref="B195:B201"/>
    <mergeCell ref="A202:A208"/>
    <mergeCell ref="B202:B208"/>
    <mergeCell ref="B209:H209"/>
    <mergeCell ref="A210:A216"/>
    <mergeCell ref="B210:B216"/>
    <mergeCell ref="A224:A230"/>
    <mergeCell ref="B224:B230"/>
    <mergeCell ref="H224:H230"/>
    <mergeCell ref="H217:H223"/>
    <mergeCell ref="H210:H216"/>
    <mergeCell ref="A1:H1"/>
    <mergeCell ref="A172:A178"/>
    <mergeCell ref="B172:B178"/>
    <mergeCell ref="D4:G4"/>
    <mergeCell ref="B85:B91"/>
    <mergeCell ref="A85:A91"/>
    <mergeCell ref="B84:H84"/>
    <mergeCell ref="A76:A82"/>
    <mergeCell ref="B76:B82"/>
    <mergeCell ref="A4:A6"/>
    <mergeCell ref="B4:B6"/>
    <mergeCell ref="C4:C6"/>
    <mergeCell ref="D5:D6"/>
    <mergeCell ref="E5:G5"/>
    <mergeCell ref="H5:H6"/>
    <mergeCell ref="A107:A113"/>
    <mergeCell ref="A121:A127"/>
    <mergeCell ref="A32:A38"/>
    <mergeCell ref="A8:A14"/>
    <mergeCell ref="B8:B14"/>
    <mergeCell ref="B83:H83"/>
    <mergeCell ref="B106:H106"/>
    <mergeCell ref="B16:H16"/>
    <mergeCell ref="H8:H14"/>
    <mergeCell ref="A2:H2"/>
    <mergeCell ref="A39:A45"/>
    <mergeCell ref="B39:B45"/>
    <mergeCell ref="A217:A223"/>
    <mergeCell ref="B217:B223"/>
    <mergeCell ref="A69:A75"/>
    <mergeCell ref="B69:B75"/>
    <mergeCell ref="B32:B38"/>
    <mergeCell ref="B107:B113"/>
    <mergeCell ref="A99:A105"/>
    <mergeCell ref="B99:B105"/>
    <mergeCell ref="A92:A98"/>
    <mergeCell ref="B92:B98"/>
    <mergeCell ref="H32:H38"/>
    <mergeCell ref="H39:H45"/>
    <mergeCell ref="H69:H75"/>
    <mergeCell ref="H76:H82"/>
    <mergeCell ref="H85:H91"/>
    <mergeCell ref="H114:H120"/>
    <mergeCell ref="H107:H113"/>
    <mergeCell ref="A180:A186"/>
    <mergeCell ref="B180:B186"/>
    <mergeCell ref="A187:A193"/>
    <mergeCell ref="B187:B193"/>
    <mergeCell ref="H202:H208"/>
    <mergeCell ref="H195:H201"/>
    <mergeCell ref="H187:H193"/>
    <mergeCell ref="H180:H186"/>
    <mergeCell ref="H99:H105"/>
    <mergeCell ref="H92:H98"/>
    <mergeCell ref="H143:H149"/>
    <mergeCell ref="H136:H142"/>
    <mergeCell ref="H129:H135"/>
    <mergeCell ref="H121:H127"/>
    <mergeCell ref="B179:H179"/>
    <mergeCell ref="B158:B164"/>
    <mergeCell ref="B143:B149"/>
    <mergeCell ref="B150:H150"/>
    <mergeCell ref="B151:B157"/>
    <mergeCell ref="B129:B135"/>
    <mergeCell ref="B121:B127"/>
    <mergeCell ref="B128:H128"/>
    <mergeCell ref="B194:H194"/>
    <mergeCell ref="A17:A23"/>
    <mergeCell ref="B17:B23"/>
    <mergeCell ref="H17:H23"/>
    <mergeCell ref="B31:H31"/>
    <mergeCell ref="A24:A30"/>
    <mergeCell ref="B24:B30"/>
    <mergeCell ref="H24:H30"/>
    <mergeCell ref="H172:H178"/>
    <mergeCell ref="H158:H164"/>
    <mergeCell ref="H151:H157"/>
    <mergeCell ref="A136:A142"/>
    <mergeCell ref="B136:B142"/>
    <mergeCell ref="A114:A120"/>
    <mergeCell ref="B114:B120"/>
    <mergeCell ref="A158:A164"/>
    <mergeCell ref="A143:A149"/>
    <mergeCell ref="A151:A157"/>
    <mergeCell ref="A129:A135"/>
    <mergeCell ref="A165:A171"/>
    <mergeCell ref="B165:B171"/>
    <mergeCell ref="H165:H171"/>
    <mergeCell ref="B61:H61"/>
    <mergeCell ref="A62:A68"/>
    <mergeCell ref="B62:B68"/>
    <mergeCell ref="H62:H68"/>
    <mergeCell ref="B46:H46"/>
    <mergeCell ref="A47:A53"/>
    <mergeCell ref="B47:B53"/>
    <mergeCell ref="H47:H53"/>
    <mergeCell ref="A54:A60"/>
    <mergeCell ref="B54:B60"/>
    <mergeCell ref="H54:H60"/>
  </mergeCells>
  <pageMargins left="0.7" right="0.7" top="0.75" bottom="0.75" header="0.3" footer="0.3"/>
  <pageSetup paperSize="9" scale="55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A73D6-41E9-4DF2-8D1F-0A9525B9E04B}">
  <dimension ref="A1:R51"/>
  <sheetViews>
    <sheetView view="pageBreakPreview" zoomScale="70" zoomScaleNormal="100" zoomScaleSheetLayoutView="70" workbookViewId="0">
      <selection activeCell="A3" sqref="A3:J3"/>
    </sheetView>
  </sheetViews>
  <sheetFormatPr defaultRowHeight="18.75" x14ac:dyDescent="0.3"/>
  <cols>
    <col min="1" max="1" width="74.7109375" style="81" customWidth="1"/>
    <col min="2" max="2" width="15" style="81" customWidth="1"/>
    <col min="3" max="3" width="15.28515625" style="81" customWidth="1"/>
    <col min="4" max="6" width="12.85546875" style="81" customWidth="1"/>
    <col min="7" max="7" width="13.85546875" style="81" customWidth="1"/>
    <col min="8" max="10" width="13.5703125" style="81" customWidth="1"/>
    <col min="11" max="16384" width="9.140625" style="81"/>
  </cols>
  <sheetData>
    <row r="1" spans="1:18" ht="83.25" customHeight="1" x14ac:dyDescent="0.3">
      <c r="F1" s="155" t="s">
        <v>194</v>
      </c>
      <c r="G1" s="155"/>
      <c r="H1" s="155"/>
      <c r="I1" s="155"/>
      <c r="J1" s="155"/>
      <c r="K1" s="82"/>
      <c r="L1" s="82"/>
      <c r="M1" s="82"/>
      <c r="N1" s="82"/>
      <c r="O1" s="82"/>
      <c r="P1" s="82"/>
      <c r="Q1" s="82"/>
      <c r="R1" s="82"/>
    </row>
    <row r="3" spans="1:18" ht="38.25" customHeight="1" x14ac:dyDescent="0.3">
      <c r="A3" s="145" t="s">
        <v>233</v>
      </c>
      <c r="B3" s="145"/>
      <c r="C3" s="145"/>
      <c r="D3" s="145"/>
      <c r="E3" s="145"/>
      <c r="F3" s="145"/>
      <c r="G3" s="145"/>
      <c r="H3" s="145"/>
      <c r="I3" s="145"/>
      <c r="J3" s="145"/>
      <c r="K3" s="83"/>
      <c r="L3" s="83"/>
      <c r="M3" s="83"/>
      <c r="N3" s="83"/>
      <c r="O3" s="83"/>
      <c r="P3" s="83"/>
      <c r="Q3" s="83"/>
      <c r="R3" s="83"/>
    </row>
    <row r="5" spans="1:18" ht="34.5" customHeight="1" x14ac:dyDescent="0.3">
      <c r="A5" s="149" t="s">
        <v>195</v>
      </c>
      <c r="B5" s="149" t="s">
        <v>196</v>
      </c>
      <c r="C5" s="149" t="s">
        <v>197</v>
      </c>
      <c r="D5" s="149"/>
      <c r="E5" s="149"/>
      <c r="F5" s="149"/>
      <c r="G5" s="149" t="s">
        <v>198</v>
      </c>
      <c r="H5" s="149"/>
      <c r="I5" s="149"/>
      <c r="J5" s="149"/>
    </row>
    <row r="6" spans="1:18" ht="23.25" customHeight="1" x14ac:dyDescent="0.3">
      <c r="A6" s="149"/>
      <c r="B6" s="149"/>
      <c r="C6" s="149" t="s">
        <v>199</v>
      </c>
      <c r="D6" s="149" t="s">
        <v>200</v>
      </c>
      <c r="E6" s="149"/>
      <c r="F6" s="149"/>
      <c r="G6" s="130" t="s">
        <v>199</v>
      </c>
      <c r="H6" s="149" t="s">
        <v>200</v>
      </c>
      <c r="I6" s="149"/>
      <c r="J6" s="149"/>
    </row>
    <row r="7" spans="1:18" ht="32.25" customHeight="1" x14ac:dyDescent="0.3">
      <c r="A7" s="149"/>
      <c r="B7" s="149"/>
      <c r="C7" s="149"/>
      <c r="D7" s="58" t="s">
        <v>201</v>
      </c>
      <c r="E7" s="58" t="s">
        <v>19</v>
      </c>
      <c r="F7" s="58" t="s">
        <v>202</v>
      </c>
      <c r="G7" s="132"/>
      <c r="H7" s="58" t="s">
        <v>201</v>
      </c>
      <c r="I7" s="58" t="s">
        <v>19</v>
      </c>
      <c r="J7" s="58" t="s">
        <v>203</v>
      </c>
    </row>
    <row r="8" spans="1:18" x14ac:dyDescent="0.3">
      <c r="A8" s="58">
        <v>1</v>
      </c>
      <c r="B8" s="58">
        <v>2</v>
      </c>
      <c r="C8" s="58">
        <v>3</v>
      </c>
      <c r="D8" s="58">
        <v>4</v>
      </c>
      <c r="E8" s="58">
        <v>5</v>
      </c>
      <c r="F8" s="58">
        <v>6</v>
      </c>
      <c r="G8" s="58"/>
      <c r="H8" s="58">
        <v>8</v>
      </c>
      <c r="I8" s="58">
        <v>9</v>
      </c>
      <c r="J8" s="58">
        <v>10</v>
      </c>
    </row>
    <row r="9" spans="1:18" x14ac:dyDescent="0.3">
      <c r="A9" s="152" t="s">
        <v>204</v>
      </c>
      <c r="B9" s="25" t="s">
        <v>199</v>
      </c>
      <c r="C9" s="25"/>
      <c r="D9" s="25"/>
      <c r="E9" s="25"/>
      <c r="F9" s="25"/>
      <c r="G9" s="25"/>
      <c r="H9" s="25"/>
      <c r="I9" s="25"/>
      <c r="J9" s="25"/>
    </row>
    <row r="10" spans="1:18" x14ac:dyDescent="0.3">
      <c r="A10" s="152"/>
      <c r="B10" s="25" t="s">
        <v>205</v>
      </c>
      <c r="C10" s="25"/>
      <c r="D10" s="25"/>
      <c r="E10" s="25"/>
      <c r="F10" s="25"/>
      <c r="G10" s="25"/>
      <c r="H10" s="25"/>
      <c r="I10" s="25"/>
      <c r="J10" s="25"/>
    </row>
    <row r="11" spans="1:18" x14ac:dyDescent="0.3">
      <c r="A11" s="152"/>
      <c r="B11" s="25" t="s">
        <v>206</v>
      </c>
      <c r="C11" s="25"/>
      <c r="D11" s="25"/>
      <c r="E11" s="25"/>
      <c r="F11" s="25"/>
      <c r="G11" s="25"/>
      <c r="H11" s="25"/>
      <c r="I11" s="25"/>
      <c r="J11" s="25"/>
    </row>
    <row r="12" spans="1:18" x14ac:dyDescent="0.3">
      <c r="A12" s="152"/>
      <c r="B12" s="25" t="s">
        <v>207</v>
      </c>
      <c r="C12" s="25"/>
      <c r="D12" s="25"/>
      <c r="E12" s="25"/>
      <c r="F12" s="25"/>
      <c r="G12" s="25"/>
      <c r="H12" s="25"/>
      <c r="I12" s="25"/>
      <c r="J12" s="25"/>
    </row>
    <row r="13" spans="1:18" ht="23.25" customHeight="1" x14ac:dyDescent="0.3">
      <c r="A13" s="152" t="s">
        <v>208</v>
      </c>
      <c r="B13" s="25" t="s">
        <v>199</v>
      </c>
      <c r="C13" s="25"/>
      <c r="D13" s="25"/>
      <c r="E13" s="25"/>
      <c r="F13" s="25"/>
      <c r="G13" s="25"/>
      <c r="H13" s="25"/>
      <c r="I13" s="25"/>
      <c r="J13" s="25"/>
    </row>
    <row r="14" spans="1:18" x14ac:dyDescent="0.3">
      <c r="A14" s="152"/>
      <c r="B14" s="25" t="s">
        <v>205</v>
      </c>
      <c r="C14" s="25"/>
      <c r="D14" s="25"/>
      <c r="E14" s="25"/>
      <c r="F14" s="25"/>
      <c r="G14" s="25"/>
      <c r="H14" s="25"/>
      <c r="I14" s="25"/>
      <c r="J14" s="25"/>
    </row>
    <row r="15" spans="1:18" x14ac:dyDescent="0.3">
      <c r="A15" s="152"/>
      <c r="B15" s="25" t="s">
        <v>206</v>
      </c>
      <c r="C15" s="25"/>
      <c r="D15" s="25"/>
      <c r="E15" s="25"/>
      <c r="F15" s="25"/>
      <c r="G15" s="25"/>
      <c r="H15" s="25"/>
      <c r="I15" s="25"/>
      <c r="J15" s="25"/>
    </row>
    <row r="16" spans="1:18" x14ac:dyDescent="0.3">
      <c r="A16" s="152"/>
      <c r="B16" s="25" t="s">
        <v>207</v>
      </c>
      <c r="C16" s="25"/>
      <c r="D16" s="25"/>
      <c r="E16" s="25"/>
      <c r="F16" s="25"/>
      <c r="G16" s="25"/>
      <c r="H16" s="25"/>
      <c r="I16" s="25"/>
      <c r="J16" s="25"/>
    </row>
    <row r="17" spans="1:10" x14ac:dyDescent="0.3">
      <c r="A17" s="152" t="s">
        <v>209</v>
      </c>
      <c r="B17" s="25" t="s">
        <v>199</v>
      </c>
      <c r="C17" s="25"/>
      <c r="D17" s="25"/>
      <c r="E17" s="25"/>
      <c r="F17" s="25"/>
      <c r="G17" s="25"/>
      <c r="H17" s="25"/>
      <c r="I17" s="25"/>
      <c r="J17" s="25"/>
    </row>
    <row r="18" spans="1:10" x14ac:dyDescent="0.3">
      <c r="A18" s="152"/>
      <c r="B18" s="25" t="s">
        <v>205</v>
      </c>
      <c r="C18" s="25"/>
      <c r="D18" s="25"/>
      <c r="E18" s="25"/>
      <c r="F18" s="25"/>
      <c r="G18" s="25"/>
      <c r="H18" s="25"/>
      <c r="I18" s="25"/>
      <c r="J18" s="25"/>
    </row>
    <row r="19" spans="1:10" x14ac:dyDescent="0.3">
      <c r="A19" s="152"/>
      <c r="B19" s="25" t="s">
        <v>206</v>
      </c>
      <c r="C19" s="25"/>
      <c r="D19" s="25"/>
      <c r="E19" s="25"/>
      <c r="F19" s="25"/>
      <c r="G19" s="25"/>
      <c r="H19" s="25"/>
      <c r="I19" s="25"/>
      <c r="J19" s="25"/>
    </row>
    <row r="20" spans="1:10" x14ac:dyDescent="0.3">
      <c r="A20" s="152"/>
      <c r="B20" s="25" t="s">
        <v>207</v>
      </c>
      <c r="C20" s="25"/>
      <c r="D20" s="25"/>
      <c r="E20" s="25"/>
      <c r="F20" s="25"/>
      <c r="G20" s="25"/>
      <c r="H20" s="25"/>
      <c r="I20" s="25"/>
      <c r="J20" s="25"/>
    </row>
    <row r="21" spans="1:10" ht="54.75" customHeight="1" x14ac:dyDescent="0.3">
      <c r="A21" s="152" t="s">
        <v>210</v>
      </c>
      <c r="B21" s="25" t="s">
        <v>199</v>
      </c>
      <c r="C21" s="25"/>
      <c r="D21" s="25"/>
      <c r="E21" s="25"/>
      <c r="F21" s="25"/>
      <c r="G21" s="25"/>
      <c r="H21" s="25"/>
      <c r="I21" s="25"/>
      <c r="J21" s="25"/>
    </row>
    <row r="22" spans="1:10" x14ac:dyDescent="0.3">
      <c r="A22" s="152"/>
      <c r="B22" s="25" t="s">
        <v>205</v>
      </c>
      <c r="C22" s="25"/>
      <c r="D22" s="25"/>
      <c r="E22" s="25"/>
      <c r="F22" s="25"/>
      <c r="G22" s="25"/>
      <c r="H22" s="25"/>
      <c r="I22" s="25"/>
      <c r="J22" s="25"/>
    </row>
    <row r="23" spans="1:10" x14ac:dyDescent="0.3">
      <c r="A23" s="152"/>
      <c r="B23" s="25" t="s">
        <v>206</v>
      </c>
      <c r="C23" s="25"/>
      <c r="D23" s="25"/>
      <c r="E23" s="25"/>
      <c r="F23" s="25"/>
      <c r="G23" s="25"/>
      <c r="H23" s="25"/>
      <c r="I23" s="25"/>
      <c r="J23" s="25"/>
    </row>
    <row r="24" spans="1:10" x14ac:dyDescent="0.3">
      <c r="A24" s="154"/>
      <c r="B24" s="80" t="s">
        <v>207</v>
      </c>
      <c r="C24" s="80"/>
      <c r="D24" s="80"/>
      <c r="E24" s="80"/>
      <c r="F24" s="80"/>
      <c r="G24" s="80"/>
      <c r="H24" s="80"/>
      <c r="I24" s="80"/>
      <c r="J24" s="80"/>
    </row>
    <row r="25" spans="1:10" x14ac:dyDescent="0.3">
      <c r="A25" s="84"/>
      <c r="B25" s="85"/>
      <c r="C25" s="85"/>
      <c r="D25" s="85"/>
      <c r="E25" s="85"/>
      <c r="F25" s="85"/>
      <c r="G25" s="85"/>
      <c r="H25" s="85"/>
      <c r="I25" s="85"/>
      <c r="J25" s="85"/>
    </row>
    <row r="26" spans="1:10" ht="31.5" customHeight="1" x14ac:dyDescent="0.3">
      <c r="A26" s="132" t="s">
        <v>195</v>
      </c>
      <c r="B26" s="132" t="s">
        <v>196</v>
      </c>
      <c r="C26" s="132" t="s">
        <v>211</v>
      </c>
      <c r="D26" s="132"/>
      <c r="E26" s="132"/>
      <c r="F26" s="132"/>
      <c r="G26" s="132" t="s">
        <v>212</v>
      </c>
      <c r="H26" s="132"/>
      <c r="I26" s="132"/>
      <c r="J26" s="132"/>
    </row>
    <row r="27" spans="1:10" ht="31.5" customHeight="1" x14ac:dyDescent="0.3">
      <c r="A27" s="149"/>
      <c r="B27" s="149"/>
      <c r="C27" s="149" t="s">
        <v>199</v>
      </c>
      <c r="D27" s="149" t="s">
        <v>200</v>
      </c>
      <c r="E27" s="149"/>
      <c r="F27" s="149"/>
      <c r="G27" s="149" t="s">
        <v>199</v>
      </c>
      <c r="H27" s="149" t="s">
        <v>200</v>
      </c>
      <c r="I27" s="149"/>
      <c r="J27" s="149"/>
    </row>
    <row r="28" spans="1:10" ht="31.5" x14ac:dyDescent="0.3">
      <c r="A28" s="149"/>
      <c r="B28" s="149"/>
      <c r="C28" s="149"/>
      <c r="D28" s="58" t="s">
        <v>201</v>
      </c>
      <c r="E28" s="58" t="s">
        <v>19</v>
      </c>
      <c r="F28" s="58" t="s">
        <v>202</v>
      </c>
      <c r="G28" s="149"/>
      <c r="H28" s="58" t="s">
        <v>201</v>
      </c>
      <c r="I28" s="58" t="s">
        <v>19</v>
      </c>
      <c r="J28" s="58" t="s">
        <v>203</v>
      </c>
    </row>
    <row r="29" spans="1:10" x14ac:dyDescent="0.3">
      <c r="A29" s="58"/>
      <c r="B29" s="58"/>
      <c r="C29" s="58">
        <v>11</v>
      </c>
      <c r="D29" s="58">
        <v>12</v>
      </c>
      <c r="E29" s="58">
        <v>13</v>
      </c>
      <c r="F29" s="58">
        <v>14</v>
      </c>
      <c r="G29" s="58"/>
      <c r="H29" s="58">
        <v>16</v>
      </c>
      <c r="I29" s="58">
        <v>17</v>
      </c>
      <c r="J29" s="58">
        <v>18</v>
      </c>
    </row>
    <row r="30" spans="1:10" x14ac:dyDescent="0.3">
      <c r="A30" s="152" t="s">
        <v>213</v>
      </c>
      <c r="B30" s="25" t="s">
        <v>199</v>
      </c>
      <c r="C30" s="25"/>
      <c r="D30" s="25"/>
      <c r="E30" s="25"/>
      <c r="F30" s="25"/>
      <c r="G30" s="25"/>
      <c r="H30" s="25"/>
      <c r="I30" s="25"/>
      <c r="J30" s="25"/>
    </row>
    <row r="31" spans="1:10" x14ac:dyDescent="0.3">
      <c r="A31" s="152"/>
      <c r="B31" s="25" t="s">
        <v>205</v>
      </c>
      <c r="C31" s="25"/>
      <c r="D31" s="25"/>
      <c r="E31" s="25"/>
      <c r="F31" s="25"/>
      <c r="G31" s="25"/>
      <c r="H31" s="25"/>
      <c r="I31" s="25"/>
      <c r="J31" s="25"/>
    </row>
    <row r="32" spans="1:10" x14ac:dyDescent="0.3">
      <c r="A32" s="152"/>
      <c r="B32" s="25" t="s">
        <v>206</v>
      </c>
      <c r="C32" s="25"/>
      <c r="D32" s="25"/>
      <c r="E32" s="25"/>
      <c r="F32" s="25"/>
      <c r="G32" s="25"/>
      <c r="H32" s="25"/>
      <c r="I32" s="25"/>
      <c r="J32" s="25"/>
    </row>
    <row r="33" spans="1:10" x14ac:dyDescent="0.3">
      <c r="A33" s="152"/>
      <c r="B33" s="25" t="s">
        <v>207</v>
      </c>
      <c r="C33" s="25"/>
      <c r="D33" s="25"/>
      <c r="E33" s="25"/>
      <c r="F33" s="25"/>
      <c r="G33" s="25"/>
      <c r="H33" s="25"/>
      <c r="I33" s="25"/>
      <c r="J33" s="25"/>
    </row>
    <row r="34" spans="1:10" ht="23.25" customHeight="1" x14ac:dyDescent="0.3">
      <c r="A34" s="152" t="s">
        <v>214</v>
      </c>
      <c r="B34" s="25" t="s">
        <v>199</v>
      </c>
      <c r="C34" s="25"/>
      <c r="D34" s="25"/>
      <c r="E34" s="25"/>
      <c r="F34" s="25"/>
      <c r="G34" s="25"/>
      <c r="H34" s="25"/>
      <c r="I34" s="25"/>
      <c r="J34" s="25"/>
    </row>
    <row r="35" spans="1:10" x14ac:dyDescent="0.3">
      <c r="A35" s="152"/>
      <c r="B35" s="25" t="s">
        <v>205</v>
      </c>
      <c r="C35" s="25"/>
      <c r="D35" s="25"/>
      <c r="E35" s="25"/>
      <c r="F35" s="25"/>
      <c r="G35" s="25"/>
      <c r="H35" s="25"/>
      <c r="I35" s="25"/>
      <c r="J35" s="25"/>
    </row>
    <row r="36" spans="1:10" x14ac:dyDescent="0.3">
      <c r="A36" s="152"/>
      <c r="B36" s="25" t="s">
        <v>206</v>
      </c>
      <c r="C36" s="25"/>
      <c r="D36" s="25"/>
      <c r="E36" s="25"/>
      <c r="F36" s="25"/>
      <c r="G36" s="25"/>
      <c r="H36" s="25"/>
      <c r="I36" s="25"/>
      <c r="J36" s="25"/>
    </row>
    <row r="37" spans="1:10" x14ac:dyDescent="0.3">
      <c r="A37" s="152"/>
      <c r="B37" s="25" t="s">
        <v>207</v>
      </c>
      <c r="C37" s="25"/>
      <c r="D37" s="25"/>
      <c r="E37" s="25"/>
      <c r="F37" s="25"/>
      <c r="G37" s="25"/>
      <c r="H37" s="25"/>
      <c r="I37" s="25"/>
      <c r="J37" s="25"/>
    </row>
    <row r="38" spans="1:10" x14ac:dyDescent="0.3">
      <c r="A38" s="152" t="s">
        <v>215</v>
      </c>
      <c r="B38" s="25" t="s">
        <v>199</v>
      </c>
      <c r="C38" s="25"/>
      <c r="D38" s="25"/>
      <c r="E38" s="25"/>
      <c r="F38" s="25"/>
      <c r="G38" s="25"/>
      <c r="H38" s="25"/>
      <c r="I38" s="25"/>
      <c r="J38" s="25"/>
    </row>
    <row r="39" spans="1:10" x14ac:dyDescent="0.3">
      <c r="A39" s="152"/>
      <c r="B39" s="25" t="s">
        <v>205</v>
      </c>
      <c r="C39" s="25"/>
      <c r="D39" s="25"/>
      <c r="E39" s="25"/>
      <c r="F39" s="25"/>
      <c r="G39" s="25"/>
      <c r="H39" s="25"/>
      <c r="I39" s="25"/>
      <c r="J39" s="25"/>
    </row>
    <row r="40" spans="1:10" x14ac:dyDescent="0.3">
      <c r="A40" s="152"/>
      <c r="B40" s="25" t="s">
        <v>206</v>
      </c>
      <c r="C40" s="25"/>
      <c r="D40" s="25"/>
      <c r="E40" s="25"/>
      <c r="F40" s="25"/>
      <c r="G40" s="25"/>
      <c r="H40" s="25"/>
      <c r="I40" s="25"/>
      <c r="J40" s="25"/>
    </row>
    <row r="41" spans="1:10" x14ac:dyDescent="0.3">
      <c r="A41" s="152"/>
      <c r="B41" s="25" t="s">
        <v>207</v>
      </c>
      <c r="C41" s="25"/>
      <c r="D41" s="25"/>
      <c r="E41" s="25"/>
      <c r="F41" s="25"/>
      <c r="G41" s="25"/>
      <c r="H41" s="25"/>
      <c r="I41" s="25"/>
      <c r="J41" s="25"/>
    </row>
    <row r="42" spans="1:10" ht="54.75" customHeight="1" x14ac:dyDescent="0.3">
      <c r="A42" s="152" t="s">
        <v>210</v>
      </c>
      <c r="B42" s="25" t="s">
        <v>199</v>
      </c>
      <c r="C42" s="25"/>
      <c r="D42" s="25"/>
      <c r="E42" s="25"/>
      <c r="F42" s="25"/>
      <c r="G42" s="25"/>
      <c r="H42" s="25"/>
      <c r="I42" s="25"/>
      <c r="J42" s="25"/>
    </row>
    <row r="43" spans="1:10" x14ac:dyDescent="0.3">
      <c r="A43" s="152"/>
      <c r="B43" s="25" t="s">
        <v>205</v>
      </c>
      <c r="C43" s="25"/>
      <c r="D43" s="25"/>
      <c r="E43" s="25"/>
      <c r="F43" s="25"/>
      <c r="G43" s="25"/>
      <c r="H43" s="25"/>
      <c r="I43" s="25"/>
      <c r="J43" s="25"/>
    </row>
    <row r="44" spans="1:10" x14ac:dyDescent="0.3">
      <c r="A44" s="152"/>
      <c r="B44" s="25" t="s">
        <v>206</v>
      </c>
      <c r="C44" s="25"/>
      <c r="D44" s="25"/>
      <c r="E44" s="25"/>
      <c r="F44" s="25"/>
      <c r="G44" s="25"/>
      <c r="H44" s="25"/>
      <c r="I44" s="25"/>
      <c r="J44" s="25"/>
    </row>
    <row r="45" spans="1:10" x14ac:dyDescent="0.3">
      <c r="A45" s="152"/>
      <c r="B45" s="25" t="s">
        <v>207</v>
      </c>
      <c r="C45" s="25"/>
      <c r="D45" s="25"/>
      <c r="E45" s="25"/>
      <c r="F45" s="25"/>
      <c r="G45" s="25"/>
      <c r="H45" s="25"/>
      <c r="I45" s="25"/>
      <c r="J45" s="25"/>
    </row>
    <row r="46" spans="1:10" x14ac:dyDescent="0.3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3">
      <c r="A47" s="3"/>
      <c r="B47"/>
      <c r="C47"/>
      <c r="D47"/>
      <c r="E47"/>
      <c r="F47"/>
      <c r="G47"/>
      <c r="H47"/>
      <c r="I47"/>
      <c r="J47"/>
    </row>
    <row r="48" spans="1:10" x14ac:dyDescent="0.3">
      <c r="A48" s="153" t="s">
        <v>216</v>
      </c>
      <c r="B48" s="153"/>
      <c r="C48" s="153"/>
      <c r="D48" s="153"/>
      <c r="E48" s="153"/>
      <c r="F48" s="153"/>
      <c r="G48" s="153"/>
      <c r="H48" s="153"/>
      <c r="I48" s="153"/>
      <c r="J48" s="153"/>
    </row>
    <row r="49" spans="1:10" x14ac:dyDescent="0.3">
      <c r="A49" s="153" t="s">
        <v>217</v>
      </c>
      <c r="B49" s="153"/>
      <c r="C49" s="153"/>
      <c r="D49" s="153"/>
      <c r="E49" s="153"/>
      <c r="F49" s="153"/>
      <c r="G49" s="153"/>
      <c r="H49" s="153"/>
      <c r="I49" s="153"/>
      <c r="J49"/>
    </row>
    <row r="50" spans="1:10" x14ac:dyDescent="0.3">
      <c r="A50" s="3"/>
      <c r="B50"/>
      <c r="C50"/>
      <c r="D50"/>
      <c r="E50"/>
      <c r="F50"/>
      <c r="G50"/>
      <c r="H50"/>
      <c r="I50"/>
      <c r="J50"/>
    </row>
    <row r="51" spans="1:10" x14ac:dyDescent="0.3">
      <c r="A51" s="3"/>
      <c r="B51"/>
      <c r="C51"/>
      <c r="D51"/>
      <c r="E51"/>
      <c r="F51"/>
      <c r="G51"/>
      <c r="H51"/>
      <c r="I51"/>
      <c r="J51"/>
    </row>
  </sheetData>
  <mergeCells count="28">
    <mergeCell ref="F1:J1"/>
    <mergeCell ref="A3:J3"/>
    <mergeCell ref="A5:A7"/>
    <mergeCell ref="B5:B7"/>
    <mergeCell ref="C5:F5"/>
    <mergeCell ref="G5:J5"/>
    <mergeCell ref="C6:C7"/>
    <mergeCell ref="D6:F6"/>
    <mergeCell ref="G6:G7"/>
    <mergeCell ref="H6:J6"/>
    <mergeCell ref="A9:A12"/>
    <mergeCell ref="A13:A16"/>
    <mergeCell ref="A17:A20"/>
    <mergeCell ref="A21:A24"/>
    <mergeCell ref="A26:A28"/>
    <mergeCell ref="A49:I49"/>
    <mergeCell ref="C26:F26"/>
    <mergeCell ref="G26:J26"/>
    <mergeCell ref="C27:C28"/>
    <mergeCell ref="D27:F27"/>
    <mergeCell ref="G27:G28"/>
    <mergeCell ref="H27:J27"/>
    <mergeCell ref="B26:B28"/>
    <mergeCell ref="A30:A33"/>
    <mergeCell ref="A34:A37"/>
    <mergeCell ref="A38:A41"/>
    <mergeCell ref="A42:A45"/>
    <mergeCell ref="A48:J48"/>
  </mergeCells>
  <pageMargins left="0.39370078740157483" right="0.39370078740157483" top="0.74803149606299213" bottom="0.74803149606299213" header="0.31496062992125984" footer="0.31496062992125984"/>
  <pageSetup paperSize="9" scale="70" orientation="landscape" r:id="rId1"/>
  <rowBreaks count="1" manualBreakCount="1">
    <brk id="2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B7825-4DD8-4716-9D9C-6A9DE6530667}">
  <dimension ref="A1:U21"/>
  <sheetViews>
    <sheetView view="pageBreakPreview" zoomScale="70" zoomScaleNormal="100" zoomScaleSheetLayoutView="70" workbookViewId="0">
      <selection activeCell="H6" sqref="H6"/>
    </sheetView>
  </sheetViews>
  <sheetFormatPr defaultRowHeight="15" x14ac:dyDescent="0.25"/>
  <cols>
    <col min="2" max="2" width="51.5703125" customWidth="1"/>
    <col min="3" max="3" width="23.85546875" customWidth="1"/>
    <col min="4" max="4" width="51.7109375" customWidth="1"/>
    <col min="5" max="6" width="15.28515625" customWidth="1"/>
    <col min="7" max="7" width="27.42578125" customWidth="1"/>
  </cols>
  <sheetData>
    <row r="1" spans="1:21" ht="84.75" customHeight="1" x14ac:dyDescent="0.25">
      <c r="D1" s="155" t="s">
        <v>218</v>
      </c>
      <c r="E1" s="155"/>
      <c r="F1" s="155"/>
      <c r="G1" s="155"/>
      <c r="O1" s="82"/>
      <c r="P1" s="82"/>
      <c r="Q1" s="82"/>
      <c r="R1" s="82"/>
      <c r="S1" s="82"/>
      <c r="T1" s="82"/>
      <c r="U1" s="82"/>
    </row>
    <row r="3" spans="1:21" ht="43.5" customHeight="1" x14ac:dyDescent="0.25">
      <c r="A3" s="145" t="s">
        <v>234</v>
      </c>
      <c r="B3" s="145"/>
      <c r="C3" s="145"/>
      <c r="D3" s="145"/>
      <c r="E3" s="145"/>
      <c r="F3" s="145"/>
      <c r="G3" s="145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</row>
    <row r="4" spans="1:21" ht="18.75" x14ac:dyDescent="0.25">
      <c r="A4" s="153" t="s">
        <v>219</v>
      </c>
      <c r="B4" s="153"/>
      <c r="C4" s="153"/>
      <c r="D4" s="153"/>
      <c r="E4" s="153"/>
      <c r="F4" s="153"/>
      <c r="G4" s="153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</row>
    <row r="5" spans="1:21" ht="18.75" x14ac:dyDescent="0.25">
      <c r="A5" s="23"/>
    </row>
    <row r="6" spans="1:21" ht="243" customHeight="1" x14ac:dyDescent="0.25">
      <c r="A6" s="156" t="s">
        <v>220</v>
      </c>
      <c r="B6" s="156" t="s">
        <v>221</v>
      </c>
      <c r="C6" s="156" t="s">
        <v>222</v>
      </c>
      <c r="D6" s="156" t="s">
        <v>223</v>
      </c>
      <c r="E6" s="156" t="s">
        <v>224</v>
      </c>
      <c r="F6" s="156"/>
      <c r="G6" s="157" t="s">
        <v>225</v>
      </c>
    </row>
    <row r="7" spans="1:21" ht="37.5" x14ac:dyDescent="0.25">
      <c r="A7" s="156"/>
      <c r="B7" s="156"/>
      <c r="C7" s="156"/>
      <c r="D7" s="156"/>
      <c r="E7" s="87" t="s">
        <v>226</v>
      </c>
      <c r="F7" s="87" t="s">
        <v>227</v>
      </c>
      <c r="G7" s="157"/>
    </row>
    <row r="8" spans="1:21" ht="18.75" x14ac:dyDescent="0.25">
      <c r="A8" s="87">
        <v>1</v>
      </c>
      <c r="B8" s="87">
        <v>2</v>
      </c>
      <c r="C8" s="87">
        <v>3</v>
      </c>
      <c r="D8" s="87">
        <v>4</v>
      </c>
      <c r="E8" s="87">
        <v>5</v>
      </c>
      <c r="F8" s="87">
        <v>6</v>
      </c>
      <c r="G8" s="87">
        <v>7</v>
      </c>
    </row>
    <row r="9" spans="1:21" ht="18.75" x14ac:dyDescent="0.25">
      <c r="A9" s="156" t="s">
        <v>228</v>
      </c>
      <c r="B9" s="156"/>
      <c r="C9" s="156"/>
      <c r="D9" s="156"/>
      <c r="E9" s="156"/>
      <c r="F9" s="156"/>
      <c r="G9" s="156"/>
    </row>
    <row r="10" spans="1:21" ht="18.75" x14ac:dyDescent="0.25">
      <c r="A10" s="156" t="s">
        <v>229</v>
      </c>
      <c r="B10" s="156"/>
      <c r="C10" s="156"/>
      <c r="D10" s="156"/>
      <c r="E10" s="156"/>
      <c r="F10" s="156"/>
      <c r="G10" s="156"/>
    </row>
    <row r="11" spans="1:21" ht="18.75" x14ac:dyDescent="0.25">
      <c r="A11" s="87"/>
      <c r="B11" s="87"/>
      <c r="C11" s="88"/>
      <c r="D11" s="88"/>
      <c r="E11" s="88"/>
      <c r="F11" s="88"/>
      <c r="G11" s="88"/>
    </row>
    <row r="12" spans="1:21" ht="18.75" x14ac:dyDescent="0.25">
      <c r="A12" s="87"/>
      <c r="B12" s="87"/>
      <c r="C12" s="88"/>
      <c r="D12" s="88"/>
      <c r="E12" s="88"/>
      <c r="F12" s="88"/>
      <c r="G12" s="88"/>
    </row>
    <row r="13" spans="1:21" ht="18.75" x14ac:dyDescent="0.25">
      <c r="A13" s="156" t="s">
        <v>230</v>
      </c>
      <c r="B13" s="156"/>
      <c r="C13" s="156"/>
      <c r="D13" s="156"/>
      <c r="E13" s="156"/>
      <c r="F13" s="156"/>
      <c r="G13" s="156"/>
    </row>
    <row r="14" spans="1:21" ht="18.75" x14ac:dyDescent="0.25">
      <c r="A14" s="87"/>
      <c r="B14" s="87"/>
      <c r="C14" s="88"/>
      <c r="D14" s="88"/>
      <c r="E14" s="88"/>
      <c r="F14" s="88"/>
      <c r="G14" s="88"/>
    </row>
    <row r="15" spans="1:21" ht="18.75" x14ac:dyDescent="0.25">
      <c r="A15" s="87"/>
      <c r="B15" s="87"/>
      <c r="C15" s="88"/>
      <c r="D15" s="88"/>
      <c r="E15" s="88"/>
      <c r="F15" s="88"/>
      <c r="G15" s="88"/>
    </row>
    <row r="16" spans="1:21" ht="37.5" customHeight="1" x14ac:dyDescent="0.25">
      <c r="A16" s="156" t="s">
        <v>231</v>
      </c>
      <c r="B16" s="156"/>
      <c r="C16" s="156"/>
      <c r="D16" s="156"/>
      <c r="E16" s="156"/>
      <c r="F16" s="156"/>
      <c r="G16" s="156"/>
    </row>
    <row r="17" spans="1:7" ht="18.75" x14ac:dyDescent="0.25">
      <c r="A17" s="156" t="s">
        <v>232</v>
      </c>
      <c r="B17" s="156"/>
      <c r="C17" s="156"/>
      <c r="D17" s="156"/>
      <c r="E17" s="156"/>
      <c r="F17" s="156"/>
      <c r="G17" s="156"/>
    </row>
    <row r="18" spans="1:7" ht="18.75" x14ac:dyDescent="0.25">
      <c r="A18" s="87"/>
      <c r="B18" s="87"/>
      <c r="C18" s="88"/>
      <c r="D18" s="88"/>
      <c r="E18" s="88"/>
      <c r="F18" s="88"/>
      <c r="G18" s="88"/>
    </row>
    <row r="19" spans="1:7" ht="18.75" x14ac:dyDescent="0.25">
      <c r="A19" s="87"/>
      <c r="B19" s="87"/>
      <c r="C19" s="88"/>
      <c r="D19" s="88"/>
      <c r="E19" s="88"/>
      <c r="F19" s="88"/>
      <c r="G19" s="88"/>
    </row>
    <row r="20" spans="1:7" ht="18.75" x14ac:dyDescent="0.25">
      <c r="A20" s="156" t="s">
        <v>230</v>
      </c>
      <c r="B20" s="156"/>
      <c r="C20" s="156"/>
      <c r="D20" s="156"/>
      <c r="E20" s="156"/>
      <c r="F20" s="156"/>
      <c r="G20" s="156"/>
    </row>
    <row r="21" spans="1:7" ht="18.75" x14ac:dyDescent="0.25">
      <c r="A21" s="88"/>
      <c r="B21" s="88"/>
      <c r="C21" s="88"/>
      <c r="D21" s="88"/>
      <c r="E21" s="88"/>
      <c r="F21" s="88"/>
      <c r="G21" s="88"/>
    </row>
  </sheetData>
  <mergeCells count="15">
    <mergeCell ref="A20:G20"/>
    <mergeCell ref="D1:G1"/>
    <mergeCell ref="A3:G3"/>
    <mergeCell ref="A4:G4"/>
    <mergeCell ref="A6:A7"/>
    <mergeCell ref="B6:B7"/>
    <mergeCell ref="C6:C7"/>
    <mergeCell ref="D6:D7"/>
    <mergeCell ref="E6:F6"/>
    <mergeCell ref="G6:G7"/>
    <mergeCell ref="A9:G9"/>
    <mergeCell ref="A10:G10"/>
    <mergeCell ref="A13:G13"/>
    <mergeCell ref="A16:G16"/>
    <mergeCell ref="A17:G17"/>
  </mergeCells>
  <hyperlinks>
    <hyperlink ref="G6" r:id="rId1" display="https://login.consultant.ru/link/?req=doc&amp;base=RLAW444&amp;n=186377&amp;dst=100458" xr:uid="{6B7B0A08-2742-4DC2-B6E4-93CB969FE50C}"/>
  </hyperlinks>
  <pageMargins left="0.39370078740157483" right="0.39370078740157483" top="0.74803149606299213" bottom="0.74803149606299213" header="0.31496062992125984" footer="0.31496062992125984"/>
  <pageSetup paperSize="9" scale="7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Паспорт</vt:lpstr>
      <vt:lpstr>Приложение 1</vt:lpstr>
      <vt:lpstr>Приложение 2</vt:lpstr>
      <vt:lpstr>Приложение 3</vt:lpstr>
      <vt:lpstr>Приложение 4</vt:lpstr>
      <vt:lpstr>Приложение 5</vt:lpstr>
      <vt:lpstr>Паспорт!Область_печати</vt:lpstr>
      <vt:lpstr>'Приложение 1'!Область_печати</vt:lpstr>
      <vt:lpstr>'Приложение 2'!Область_печати</vt:lpstr>
      <vt:lpstr>'Приложение 4'!Область_печати</vt:lpstr>
      <vt:lpstr>'Приложение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Ксения Вячеславовна</dc:creator>
  <cp:lastModifiedBy>Калинина Ксения Вячеславовна</cp:lastModifiedBy>
  <cp:lastPrinted>2024-12-02T02:14:14Z</cp:lastPrinted>
  <dcterms:created xsi:type="dcterms:W3CDTF">2024-09-01T03:25:57Z</dcterms:created>
  <dcterms:modified xsi:type="dcterms:W3CDTF">2024-12-24T04:22:37Z</dcterms:modified>
</cp:coreProperties>
</file>